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NDP 2019\SLF\00 ITBs\Phase Two\ND MELLIT CPC\"/>
    </mc:Choice>
  </mc:AlternateContent>
  <bookViews>
    <workbookView xWindow="0" yWindow="0" windowWidth="20490" windowHeight="7605" tabRatio="878"/>
  </bookViews>
  <sheets>
    <sheet name="SUMMARY MELLIT" sheetId="12" r:id="rId1"/>
    <sheet name="CPC" sheetId="19" r:id="rId2"/>
    <sheet name="HOLDING CELLS" sheetId="23" r:id="rId3"/>
    <sheet name="Boundary Wall" sheetId="22" r:id="rId4"/>
    <sheet name="Latrine &amp; SPT" sheetId="21" r:id="rId5"/>
    <sheet name="Sheet3" sheetId="16" r:id="rId6"/>
  </sheets>
  <externalReferences>
    <externalReference r:id="rId7"/>
    <externalReference r:id="rId8"/>
    <externalReference r:id="rId9"/>
    <externalReference r:id="rId10"/>
    <externalReference r:id="rId11"/>
    <externalReference r:id="rId12"/>
  </externalReferences>
  <definedNames>
    <definedName name="__123Graph_A" localSheetId="3" hidden="1">[1]Mob!#REF!</definedName>
    <definedName name="__123Graph_A" localSheetId="1" hidden="1">[2]Mob!#REF!</definedName>
    <definedName name="__123Graph_A" localSheetId="2" hidden="1">[2]Mob!#REF!</definedName>
    <definedName name="__123Graph_A" localSheetId="4" hidden="1">[2]Mob!#REF!</definedName>
    <definedName name="__123Graph_A" localSheetId="0" hidden="1">[2]Mob!#REF!</definedName>
    <definedName name="__123Graph_A" hidden="1">[2]Mob!#REF!</definedName>
    <definedName name="__123Graph_B" localSheetId="3" hidden="1">[1]Mob!#REF!</definedName>
    <definedName name="__123Graph_B" localSheetId="1" hidden="1">[2]Mob!#REF!</definedName>
    <definedName name="__123Graph_B" localSheetId="2" hidden="1">[2]Mob!#REF!</definedName>
    <definedName name="__123Graph_B" localSheetId="4" hidden="1">[2]Mob!#REF!</definedName>
    <definedName name="__123Graph_B" localSheetId="0" hidden="1">[2]Mob!#REF!</definedName>
    <definedName name="__123Graph_B" hidden="1">[2]Mob!#REF!</definedName>
    <definedName name="__123Graph_C" localSheetId="3" hidden="1">[3]AC!#REF!</definedName>
    <definedName name="__123Graph_C" localSheetId="1" hidden="1">[4]AC!#REF!</definedName>
    <definedName name="__123Graph_C" localSheetId="2" hidden="1">[4]AC!#REF!</definedName>
    <definedName name="__123Graph_C" localSheetId="4" hidden="1">[4]AC!#REF!</definedName>
    <definedName name="__123Graph_C" localSheetId="0" hidden="1">[4]AC!#REF!</definedName>
    <definedName name="__123Graph_C" hidden="1">[4]AC!#REF!</definedName>
    <definedName name="__123Graph_D" hidden="1">[5]SEX!$P$7:$P$7</definedName>
    <definedName name="__123Graph_E" localSheetId="3" hidden="1">[3]AC!#REF!</definedName>
    <definedName name="__123Graph_E" localSheetId="1" hidden="1">[4]AC!#REF!</definedName>
    <definedName name="__123Graph_E" localSheetId="2" hidden="1">[4]AC!#REF!</definedName>
    <definedName name="__123Graph_E" localSheetId="4" hidden="1">[4]AC!#REF!</definedName>
    <definedName name="__123Graph_E" localSheetId="0" hidden="1">[4]AC!#REF!</definedName>
    <definedName name="__123Graph_E" hidden="1">[4]AC!#REF!</definedName>
    <definedName name="__123Graph_F" localSheetId="3" hidden="1">[6]ESCON!#REF!</definedName>
    <definedName name="__123Graph_F" localSheetId="1" hidden="1">[6]ESCON!#REF!</definedName>
    <definedName name="__123Graph_F" localSheetId="2" hidden="1">[6]ESCON!#REF!</definedName>
    <definedName name="__123Graph_F" localSheetId="4" hidden="1">[6]ESCON!#REF!</definedName>
    <definedName name="__123Graph_F" localSheetId="0" hidden="1">[6]ESCON!#REF!</definedName>
    <definedName name="__123Graph_F" hidden="1">[6]ESCON!#REF!</definedName>
    <definedName name="__123Graph_X" localSheetId="3" hidden="1">[1]Mob!#REF!</definedName>
    <definedName name="__123Graph_X" localSheetId="1" hidden="1">[2]Mob!#REF!</definedName>
    <definedName name="__123Graph_X" localSheetId="2" hidden="1">[2]Mob!#REF!</definedName>
    <definedName name="__123Graph_X" localSheetId="4" hidden="1">[2]Mob!#REF!</definedName>
    <definedName name="__123Graph_X" localSheetId="0" hidden="1">[2]Mob!#REF!</definedName>
    <definedName name="__123Graph_X" hidden="1">[2]Mob!#REF!</definedName>
    <definedName name="__IntlFixup" hidden="1">TRUE</definedName>
    <definedName name="_Fill" localSheetId="3" hidden="1">#REF!</definedName>
    <definedName name="_Fill" localSheetId="1" hidden="1">#REF!</definedName>
    <definedName name="_Fill" localSheetId="2" hidden="1">#REF!</definedName>
    <definedName name="_Fill" localSheetId="4" hidden="1">#REF!</definedName>
    <definedName name="_Fill" localSheetId="0" hidden="1">#REF!</definedName>
    <definedName name="_Fill" hidden="1">#REF!</definedName>
    <definedName name="_Key1" localSheetId="3" hidden="1">#REF!</definedName>
    <definedName name="_Key1" localSheetId="1" hidden="1">#REF!</definedName>
    <definedName name="_Key1" localSheetId="2" hidden="1">#REF!</definedName>
    <definedName name="_Key1" localSheetId="4" hidden="1">#REF!</definedName>
    <definedName name="_Key1" localSheetId="0" hidden="1">#REF!</definedName>
    <definedName name="_Key1" hidden="1">#REF!</definedName>
    <definedName name="_Key2" localSheetId="3" hidden="1">#REF!</definedName>
    <definedName name="_Key2" localSheetId="1" hidden="1">#REF!</definedName>
    <definedName name="_Key2" localSheetId="2" hidden="1">#REF!</definedName>
    <definedName name="_Key2" localSheetId="4" hidden="1">#REF!</definedName>
    <definedName name="_Key2" localSheetId="0" hidden="1">#REF!</definedName>
    <definedName name="_Key2" hidden="1">#REF!</definedName>
    <definedName name="_Order1" hidden="1">255</definedName>
    <definedName name="_Order2" hidden="1">255</definedName>
    <definedName name="_Sort" localSheetId="3" hidden="1">#REF!</definedName>
    <definedName name="_Sort" localSheetId="1" hidden="1">#REF!</definedName>
    <definedName name="_Sort" localSheetId="2" hidden="1">#REF!</definedName>
    <definedName name="_Sort" localSheetId="4" hidden="1">#REF!</definedName>
    <definedName name="_Sort" localSheetId="0" hidden="1">#REF!</definedName>
    <definedName name="_Sort" hidden="1">#REF!</definedName>
    <definedName name="ANDI1" localSheetId="3" hidden="1">#REF!</definedName>
    <definedName name="ANDI1" localSheetId="1" hidden="1">#REF!</definedName>
    <definedName name="ANDI1" localSheetId="2" hidden="1">#REF!</definedName>
    <definedName name="ANDI1" localSheetId="4" hidden="1">#REF!</definedName>
    <definedName name="ANDI1" localSheetId="0" hidden="1">#REF!</definedName>
    <definedName name="ANDI1" hidden="1">#REF!</definedName>
    <definedName name="ANDY" localSheetId="3" hidden="1">#REF!</definedName>
    <definedName name="ANDY" localSheetId="1" hidden="1">#REF!</definedName>
    <definedName name="ANDY" localSheetId="2" hidden="1">#REF!</definedName>
    <definedName name="ANDY" localSheetId="4" hidden="1">#REF!</definedName>
    <definedName name="ANDY" localSheetId="0" hidden="1">#REF!</definedName>
    <definedName name="ANDY" hidden="1">#REF!</definedName>
    <definedName name="ANDY2" localSheetId="3" hidden="1">#REF!</definedName>
    <definedName name="ANDY2" localSheetId="1" hidden="1">#REF!</definedName>
    <definedName name="ANDY2" localSheetId="2" hidden="1">#REF!</definedName>
    <definedName name="ANDY2" localSheetId="4" hidden="1">#REF!</definedName>
    <definedName name="ANDY2" localSheetId="0" hidden="1">#REF!</definedName>
    <definedName name="ANDY2" hidden="1">#REF!</definedName>
    <definedName name="_xlnm.Print_Area" localSheetId="3">'Boundary Wall'!$A$1:$F$36</definedName>
    <definedName name="_xlnm.Print_Area" localSheetId="1">CPC!$A$1:$F$138</definedName>
    <definedName name="_xlnm.Print_Area" localSheetId="2">'HOLDING CELLS'!$A$1:$F$148</definedName>
    <definedName name="_xlnm.Print_Area" localSheetId="4">'Latrine &amp; SPT'!$A$1:$F$96</definedName>
    <definedName name="_xlnm.Print_Titles" localSheetId="3">'Boundary Wall'!$1:$4</definedName>
    <definedName name="_xlnm.Print_Titles" localSheetId="1">CPC!$1:$4</definedName>
    <definedName name="_xlnm.Print_Titles" localSheetId="2">'HOLDING CELLS'!$1:$4</definedName>
    <definedName name="_xlnm.Print_Titles" localSheetId="4">'Latrine &amp; SPT'!$1:$4</definedName>
    <definedName name="_xlnm.Print_Titles" localSheetId="0">'SUMMARY MELLIT'!$1:$4</definedName>
  </definedNames>
  <calcPr calcId="162913"/>
  <customWorkbookViews>
    <customWorkbookView name="user - Personal View" guid="{67B34D2F-C379-4A53-B482-43E0431665E7}" mergeInterval="0" personalView="1" maximized="1" xWindow="-4" yWindow="-4" windowWidth="1928" windowHeight="1036" tabRatio="878" activeSheetId="1"/>
  </customWorkbookViews>
</workbook>
</file>

<file path=xl/calcChain.xml><?xml version="1.0" encoding="utf-8"?>
<calcChain xmlns="http://schemas.openxmlformats.org/spreadsheetml/2006/main">
  <c r="C88" i="19" l="1"/>
  <c r="C84" i="19"/>
  <c r="C82" i="19"/>
  <c r="C64" i="19"/>
  <c r="C63" i="19"/>
  <c r="C25" i="22" l="1"/>
  <c r="F83" i="21"/>
  <c r="F80" i="21"/>
  <c r="F89" i="21"/>
  <c r="F88" i="21"/>
  <c r="F87" i="21"/>
  <c r="F94" i="21"/>
  <c r="F93" i="21"/>
  <c r="F92" i="21"/>
  <c r="C69" i="21"/>
  <c r="F69" i="21" s="1"/>
  <c r="F68" i="21"/>
  <c r="C64" i="21"/>
  <c r="F64" i="21" s="1"/>
  <c r="C62" i="21"/>
  <c r="C70" i="21" s="1"/>
  <c r="F70" i="21" s="1"/>
  <c r="C61" i="21"/>
  <c r="C67" i="21" s="1"/>
  <c r="F67" i="21" s="1"/>
  <c r="C63" i="21"/>
  <c r="C75" i="21" s="1"/>
  <c r="F62" i="21"/>
  <c r="F56" i="21"/>
  <c r="F57" i="21"/>
  <c r="C54" i="21"/>
  <c r="F54" i="21" s="1"/>
  <c r="C51" i="21"/>
  <c r="C50" i="21"/>
  <c r="C47" i="21"/>
  <c r="C49" i="21"/>
  <c r="C41" i="21"/>
  <c r="C43" i="21"/>
  <c r="C38" i="21"/>
  <c r="C23" i="21"/>
  <c r="F63" i="21" l="1"/>
  <c r="C71" i="21"/>
  <c r="F71" i="21" s="1"/>
  <c r="F47" i="21"/>
  <c r="C104" i="23"/>
  <c r="C103" i="23"/>
  <c r="C102" i="23"/>
  <c r="C95" i="23" l="1"/>
  <c r="F95" i="23" s="1"/>
  <c r="C91" i="23"/>
  <c r="F91" i="23" s="1"/>
  <c r="C90" i="23"/>
  <c r="F90" i="23" s="1"/>
  <c r="C88" i="23"/>
  <c r="C84" i="23"/>
  <c r="F84" i="23" s="1"/>
  <c r="C82" i="23"/>
  <c r="F82" i="23" s="1"/>
  <c r="C83" i="23"/>
  <c r="F83" i="23" s="1"/>
  <c r="C79" i="23"/>
  <c r="C73" i="23"/>
  <c r="F73" i="23" s="1"/>
  <c r="C64" i="23"/>
  <c r="F64" i="23" s="1"/>
  <c r="C63" i="23"/>
  <c r="F63" i="23" s="1"/>
  <c r="F146" i="23"/>
  <c r="F145" i="23"/>
  <c r="F144" i="23"/>
  <c r="F143" i="23"/>
  <c r="F142" i="23"/>
  <c r="F141" i="23"/>
  <c r="F140" i="23"/>
  <c r="F139" i="23"/>
  <c r="F136" i="23"/>
  <c r="F135" i="23"/>
  <c r="F134" i="23"/>
  <c r="F130" i="23"/>
  <c r="F127" i="23"/>
  <c r="F122" i="23"/>
  <c r="F119" i="23"/>
  <c r="F118" i="23"/>
  <c r="F114" i="23"/>
  <c r="F109" i="23"/>
  <c r="F108" i="23"/>
  <c r="C111" i="23"/>
  <c r="F111" i="23" s="1"/>
  <c r="C110" i="23"/>
  <c r="F110" i="23" s="1"/>
  <c r="C107" i="23"/>
  <c r="F107" i="23" s="1"/>
  <c r="F98" i="23"/>
  <c r="F97" i="23"/>
  <c r="C92" i="23"/>
  <c r="F92" i="23" s="1"/>
  <c r="F88" i="23"/>
  <c r="F79" i="23"/>
  <c r="F72" i="23"/>
  <c r="F60" i="23"/>
  <c r="F50" i="23"/>
  <c r="C112" i="19"/>
  <c r="C107" i="19"/>
  <c r="C106" i="19"/>
  <c r="C113" i="19" s="1"/>
  <c r="C105" i="19"/>
  <c r="C110" i="19" s="1"/>
  <c r="F104" i="23" l="1"/>
  <c r="F102" i="23"/>
  <c r="F103" i="23"/>
  <c r="F148" i="23" l="1"/>
  <c r="F2" i="23" s="1"/>
  <c r="E7" i="12" s="1"/>
  <c r="C90" i="19" l="1"/>
  <c r="C91" i="19"/>
  <c r="C92" i="19"/>
  <c r="C83" i="19"/>
  <c r="C73" i="19"/>
  <c r="F27" i="22"/>
  <c r="F25" i="22"/>
  <c r="C22" i="22"/>
  <c r="C31" i="22" s="1"/>
  <c r="C21" i="22"/>
  <c r="F21" i="22" s="1"/>
  <c r="C19" i="22"/>
  <c r="F19" i="22" s="1"/>
  <c r="C15" i="22"/>
  <c r="F15" i="22" s="1"/>
  <c r="C34" i="22" l="1"/>
  <c r="F34" i="22" s="1"/>
  <c r="F31" i="22"/>
  <c r="F22" i="22"/>
  <c r="F36" i="22" l="1"/>
  <c r="F2" i="22" s="1"/>
  <c r="E8" i="12" s="1"/>
  <c r="F8" i="12" l="1"/>
  <c r="F61" i="21" l="1"/>
  <c r="F43" i="21"/>
  <c r="F42" i="21"/>
  <c r="F41" i="21"/>
  <c r="F38" i="21"/>
  <c r="F32" i="21"/>
  <c r="F23" i="21"/>
  <c r="F51" i="21"/>
  <c r="F50" i="21"/>
  <c r="F31" i="21"/>
  <c r="F20" i="21"/>
  <c r="F75" i="21" l="1"/>
  <c r="F49" i="21"/>
  <c r="F96" i="21" l="1"/>
  <c r="F2" i="21" s="1"/>
  <c r="E9" i="12" s="1"/>
  <c r="F9" i="12" s="1"/>
  <c r="F7" i="12" l="1"/>
  <c r="F133" i="19" l="1"/>
  <c r="F136" i="19"/>
  <c r="F135" i="19"/>
  <c r="F134" i="19"/>
  <c r="F132" i="19"/>
  <c r="F131" i="19"/>
  <c r="F130" i="19"/>
  <c r="F129" i="19"/>
  <c r="F126" i="19"/>
  <c r="F111" i="19"/>
  <c r="F101" i="19"/>
  <c r="F100" i="19"/>
  <c r="F99" i="19"/>
  <c r="F98" i="19"/>
  <c r="F97" i="19"/>
  <c r="F79" i="19"/>
  <c r="F72" i="19"/>
  <c r="F60" i="19"/>
  <c r="F123" i="19" l="1"/>
  <c r="F122" i="19"/>
  <c r="F112" i="19"/>
  <c r="F110" i="19"/>
  <c r="F118" i="19"/>
  <c r="F107" i="19"/>
  <c r="F105" i="19"/>
  <c r="F95" i="19"/>
  <c r="F92" i="19"/>
  <c r="F91" i="19"/>
  <c r="F90" i="19"/>
  <c r="F88" i="19"/>
  <c r="F84" i="19"/>
  <c r="F83" i="19"/>
  <c r="F82" i="19"/>
  <c r="F113" i="19" l="1"/>
  <c r="F106" i="19"/>
  <c r="C114" i="19"/>
  <c r="F114" i="19" s="1"/>
  <c r="F73" i="19"/>
  <c r="F64" i="19"/>
  <c r="F63" i="19"/>
  <c r="F50" i="19" l="1"/>
  <c r="F138" i="19" s="1"/>
  <c r="F2" i="19" l="1"/>
  <c r="E6" i="12" s="1"/>
  <c r="F6" i="12" l="1"/>
  <c r="F11" i="12" l="1"/>
  <c r="F2" i="12" s="1"/>
</calcChain>
</file>

<file path=xl/sharedStrings.xml><?xml version="1.0" encoding="utf-8"?>
<sst xmlns="http://schemas.openxmlformats.org/spreadsheetml/2006/main" count="559" uniqueCount="182">
  <si>
    <t>PORTLAND CEMENT AND SAND PLASTER</t>
  </si>
  <si>
    <r>
      <t>PAINTING</t>
    </r>
    <r>
      <rPr>
        <b/>
        <sz val="10"/>
        <rFont val="Arial"/>
        <family val="2"/>
      </rPr>
      <t xml:space="preserve"> </t>
    </r>
  </si>
  <si>
    <t>m2</t>
  </si>
  <si>
    <t>QTY</t>
  </si>
  <si>
    <t>DESCRIPTION</t>
  </si>
  <si>
    <t>UNIT</t>
  </si>
  <si>
    <t>DRAINAGE SYSTEM</t>
  </si>
  <si>
    <t xml:space="preserve"> </t>
  </si>
  <si>
    <t xml:space="preserve">PLAIN CONCRETE </t>
  </si>
  <si>
    <t xml:space="preserve">RERINFORCED CONCRET </t>
  </si>
  <si>
    <t>m3</t>
  </si>
  <si>
    <t>Perform the following excavation items complete in accordance with drawings, soil investigation reports, elevations and specifications.</t>
  </si>
  <si>
    <t>Site Grading.</t>
  </si>
  <si>
    <t>Excavations. (Structural)</t>
  </si>
  <si>
    <t>Job</t>
  </si>
  <si>
    <t>Item</t>
  </si>
  <si>
    <t xml:space="preserve">CONSTRUCTION PROGRESS DOCUMENTATION </t>
  </si>
  <si>
    <t xml:space="preserve"> PHOTOGRAPHIC DOCUMENTAION</t>
  </si>
  <si>
    <t xml:space="preserve">WORKSHOP DRAWINGS &amp; AS BUILT DRAWINGS </t>
  </si>
  <si>
    <t xml:space="preserve"> AS-BUILT RECORD MANUAL </t>
  </si>
  <si>
    <t xml:space="preserve">CARE OF THE SITE </t>
  </si>
  <si>
    <t xml:space="preserve">SAFTY AND SECURITY </t>
  </si>
  <si>
    <t>PROJECT IDENTIFICATION</t>
  </si>
  <si>
    <t>CLOSEOUT PROCEDURES</t>
  </si>
  <si>
    <t xml:space="preserve"> MOBILIZATION AND DEMOBLIZATION </t>
  </si>
  <si>
    <t xml:space="preserve">Item </t>
  </si>
  <si>
    <t xml:space="preserve">TO SUMMARY </t>
  </si>
  <si>
    <t>job</t>
  </si>
  <si>
    <r>
      <t xml:space="preserve"> </t>
    </r>
    <r>
      <rPr>
        <sz val="10"/>
        <rFont val="Arial"/>
        <family val="2"/>
      </rPr>
      <t>Allow for all costs involved in providing and submission of all required photographic documentations as specified in the Contract Documents and directed by the Engineer.</t>
    </r>
    <r>
      <rPr>
        <b/>
        <sz val="10"/>
        <rFont val="Arial"/>
        <family val="2"/>
      </rPr>
      <t xml:space="preserve"> The rate should be included on the over head on the other items (Item is just for notification and shall not be priced)</t>
    </r>
  </si>
  <si>
    <r>
      <t xml:space="preserve"> containing all documents of equipment, materials, etc. used for the project with records of their test certificates, calibration, and setting values all properly indexed and bounded in size files with hard cover Hardcopy and Softcopy. </t>
    </r>
    <r>
      <rPr>
        <b/>
        <sz val="10"/>
        <rFont val="Arial"/>
        <family val="2"/>
      </rPr>
      <t>The rate should be included on the over head on the other items (Item is just for notification and shall not be priced)</t>
    </r>
  </si>
  <si>
    <r>
      <t xml:space="preserve"> Allow for all costs involved in keeping the site in a clean and safe condition, including the orderly and tidy storage materials, regular and prompt removal of rubbish and debris as it appears and the immediate removal from the construction area and tidy stacking of scaffolding and shuttering after use.</t>
    </r>
    <r>
      <rPr>
        <b/>
        <sz val="10"/>
        <rFont val="Arial"/>
        <family val="2"/>
      </rPr>
      <t xml:space="preserve">  </t>
    </r>
    <r>
      <rPr>
        <sz val="10"/>
        <rFont val="Arial"/>
        <family val="2"/>
      </rPr>
      <t xml:space="preserve">The Contractor shall protect works and material from the effects of the weather and subsequent operations by the provision of storage space, dust sheets, barriers, etc. to the satisfaction of the Engineer </t>
    </r>
    <r>
      <rPr>
        <b/>
        <sz val="10"/>
        <rFont val="Arial"/>
        <family val="2"/>
      </rPr>
      <t>The rate should be included on the over head on the other items (Item is just for notification and shall not be priced)</t>
    </r>
  </si>
  <si>
    <r>
      <t xml:space="preserve"> Allow for all costs involved in compliance with the requirements of all safety regulations in force and insurance that contractor's, subcontractors' and any other persons engaged in the Works also comply with these requirements. The contractor shall allow for all necessary surveillance &amp; monitoring for the security of the works and the protection of the site occupants and public. The Contractor shall provide all warning signs, barricades, screens, lamps, etc. as necessary, to the Engineer's approval. </t>
    </r>
    <r>
      <rPr>
        <b/>
        <sz val="10"/>
        <rFont val="Arial"/>
        <family val="2"/>
      </rPr>
      <t>The rate should be included on the over head on the other items (Item is just for notification and shall not be priced)</t>
    </r>
  </si>
  <si>
    <t>M</t>
  </si>
  <si>
    <t>Methods of Measurements</t>
  </si>
  <si>
    <r>
      <t xml:space="preserve">The quantities for all excavations have been measured </t>
    </r>
    <r>
      <rPr>
        <b/>
        <u/>
        <sz val="10"/>
        <rFont val="Arial"/>
        <family val="2"/>
      </rPr>
      <t>net before excavating. No allowance</t>
    </r>
    <r>
      <rPr>
        <sz val="10"/>
        <rFont val="Arial"/>
        <family val="2"/>
      </rPr>
      <t xml:space="preserve"> has been made for increase in bulk, planking and strutting or other means of upholding the faces of excavation or for extra working space required and the Contractor shall allow for these and any other incidental expenses in his unit rate.</t>
    </r>
  </si>
  <si>
    <t>Necessary moving or transportation about the site of excavated material including hauling to temporary stockpile or ultimate disposal ('Cart Away") off site is to be included in the unit rate of excavation. Cart away excavated material to approved location, determined by local authorities. Said approvals to be obtained by the Contractor prior to commencement of excavation works.</t>
  </si>
  <si>
    <t xml:space="preserve">Plain concrete (cast-in-situ) with Fcu not less than 20 N/mm2, using Portland cement ,including formworks and additives </t>
  </si>
  <si>
    <t>FACILITIES SIGNAGE &amp; GRAPHICS</t>
  </si>
  <si>
    <t>NO</t>
  </si>
  <si>
    <t>Site Visit is recommended</t>
  </si>
  <si>
    <t>#</t>
  </si>
  <si>
    <t>DIVISION 01 : GENERAL REQUIREMENTS</t>
  </si>
  <si>
    <t>DIVISION 31 : EARTH WORKS</t>
  </si>
  <si>
    <t>Structural Excavation (for Strip Foundation)</t>
  </si>
  <si>
    <t>Filling &amp; Back filling</t>
  </si>
  <si>
    <t>Re-Back filling around foundation</t>
  </si>
  <si>
    <t>Filling with selected materials under plain concrete</t>
  </si>
  <si>
    <t>DIVISION 3 : CONCRETE WORKS</t>
  </si>
  <si>
    <t>DIVISION 4 : MASONRY WORKS</t>
  </si>
  <si>
    <t>STONE WORK</t>
  </si>
  <si>
    <t>BRICK WORKS</t>
  </si>
  <si>
    <t>DIVISION 5 : METAL WORKS</t>
  </si>
  <si>
    <t>ROOF &amp; VERANDA</t>
  </si>
  <si>
    <t>DIVISION 8 : OPENNING WORKS</t>
  </si>
  <si>
    <r>
      <t xml:space="preserve">Filling has been measured as the net quantity, </t>
    </r>
    <r>
      <rPr>
        <b/>
        <sz val="10"/>
        <rFont val="Arial"/>
        <family val="2"/>
      </rPr>
      <t>after compaction</t>
    </r>
    <r>
      <rPr>
        <sz val="10"/>
        <rFont val="Arial"/>
        <family val="2"/>
      </rPr>
      <t xml:space="preserve">, necessary to </t>
    </r>
    <r>
      <rPr>
        <b/>
        <sz val="10"/>
        <rFont val="Arial"/>
        <family val="2"/>
      </rPr>
      <t>fill the voids as required (net before excavating)</t>
    </r>
    <r>
      <rPr>
        <sz val="10"/>
        <rFont val="Arial"/>
        <family val="2"/>
      </rPr>
      <t>.</t>
    </r>
  </si>
  <si>
    <r>
      <t xml:space="preserve"> </t>
    </r>
    <r>
      <rPr>
        <sz val="10"/>
        <rFont val="Arial"/>
        <family val="2"/>
      </rPr>
      <t>Allow for all costs involved in the preparation and submission of all required progress documentations as specified in the Contract Documents and directed by the Engineer.</t>
    </r>
    <r>
      <rPr>
        <b/>
        <sz val="10"/>
        <rFont val="Arial"/>
        <family val="2"/>
      </rPr>
      <t xml:space="preserve"> The rate should be included on the over head on the other items (Item is just for notification and shall not be priced)</t>
    </r>
  </si>
  <si>
    <r>
      <t xml:space="preserve"> Allow for all cost involved in the preparation and submission of working drawings and As Built Drawings as specified for the disciplines under the relevant sections and shall prepare any drawings for variation order if required.</t>
    </r>
    <r>
      <rPr>
        <b/>
        <sz val="10"/>
        <rFont val="Arial"/>
        <family val="2"/>
      </rPr>
      <t xml:space="preserve"> The rate should be included on the over head on the other items (Item is just for notification and shall not be priced)</t>
    </r>
  </si>
  <si>
    <r>
      <rPr>
        <b/>
        <sz val="10"/>
        <rFont val="Arial"/>
        <family val="2"/>
      </rPr>
      <t xml:space="preserve"> </t>
    </r>
    <r>
      <rPr>
        <sz val="10"/>
        <rFont val="Arial"/>
        <family val="2"/>
      </rPr>
      <t>Allow for all costs involved in providing and installation of site notice board as specified and to the approval of the Engineer.</t>
    </r>
    <r>
      <rPr>
        <b/>
        <sz val="10"/>
        <rFont val="Arial"/>
        <family val="2"/>
      </rPr>
      <t xml:space="preserve"> The rate should be included on the over head on the other items (Item is just for notification and shall not be priced)</t>
    </r>
  </si>
  <si>
    <r>
      <rPr>
        <sz val="10"/>
        <rFont val="Arial"/>
        <family val="2"/>
      </rPr>
      <t>Allow for all costs involved in compliance with the closeout procedures and requirements  as specified in the Contract Documents and directed by the Engineer.</t>
    </r>
    <r>
      <rPr>
        <b/>
        <sz val="10"/>
        <rFont val="Arial"/>
        <family val="2"/>
      </rPr>
      <t xml:space="preserve"> The rate should be included on the over head on the other items (Item is just for notification and shall not be priced)</t>
    </r>
  </si>
  <si>
    <t>Provide, Supply and pour  the following type of plain concrete and reinforced concrete. Items include formwork, steel reinforcement and cement concrete complete in place in  accordance with the drawings, specifications and Engineer's instructions. All exposed concrete surfaces in column ,slab  and beams etc. . must be fair face and of first class. First class  shuttering must be used and it must be approved by the Engineer   before  concrete cast. Plastered surfaces are to be roughened to  receive plaster Before the reinforcement is placed in position .  reinforcement included . Actual Steel Reinforcement Content shall be calculated based on the actual quantities included in the structural members (Approved As Built Bar Bending Schedule). NO allowance shall be made for wastage. NO extra payment for any additional cost for embedded works.</t>
  </si>
  <si>
    <t>Reinforced concrete (cast-in-situ) with Fy not less than 460 N/mm2 and Fcu not less than 30N/mm2 ,using Portland cement . Item includes formwork, additives ,reinforcement , scaffolding, supports, all types of joints and curing... etc. complete in place as per drawings and specifications.</t>
  </si>
  <si>
    <t>For Grade beam Section as per drawings</t>
  </si>
  <si>
    <t>Provide, supply and apply 60 cm W x 80 cm thick masonry foundation consist of hard stones and gravels with c/s mortar 1:8.</t>
  </si>
  <si>
    <t>DIVISION 9 : FINISHES</t>
  </si>
  <si>
    <t>Supply and apply one prime coat and two finishing coats of emulsion paint to plastered surfaces, to walls and partitions, columns and all plastered and concrete surfaces, complete with abrasion, hair-cracks fiber repairing and cleaning with penetrating sealer, two coats of pre-mixed putty, as approved coloring paint, supplied in sealed containers, Rate to include 15cm, 2 coats of Oil paint skirting internally and externally, all to the satisfaction of the Engineer.</t>
  </si>
  <si>
    <t>For Mastaba &amp; Steps external Walls (Vertical)</t>
  </si>
  <si>
    <r>
      <t xml:space="preserve">Technical Specifications according to Construction Specification Institute </t>
    </r>
    <r>
      <rPr>
        <b/>
        <sz val="10"/>
        <rFont val="Arial"/>
        <family val="2"/>
      </rPr>
      <t>CSI : http://www.csinet.org</t>
    </r>
  </si>
  <si>
    <t>CEILINGS</t>
  </si>
  <si>
    <t>DIVISION 10 : SPECIALITIES</t>
  </si>
  <si>
    <t>Design, Fabricate, Printing, Supply, install &amp; fixing to the P.C. base, exterior facilities signage, Building information signs, (white board - 1.5m wedth X 2m H) fixed on metal oil painted 4x8 hollow rectangular (welded double for each post) total hieght of post 3m.  post, the text and description as per instruction of the engineer, sample to be approved in advance.</t>
  </si>
  <si>
    <t>DIVISION 26 : ELECTRICAL WORKS</t>
  </si>
  <si>
    <t>16 A , 2-pin socket outlet</t>
  </si>
  <si>
    <t>2-gang, 1- way lighting switch</t>
  </si>
  <si>
    <t xml:space="preserve">Supply, install, test, commissioning and hand over in good working conditions complete the electrical system (lighting points and fixtures, switches, sockets, etc) as shown on drawings, specifications, IEE wiring regulations &amp; as required by Local Electrical Authorities (NEC), work  to  include  laying  of conduit , installation  of  boxes  &amp; wiring  from the  brand new distribution  board (supplied by contractor), with the availability to connect a standby generator,  up to  the point complete with  all necessary accessories, hardware, soft ware, for the complete project all up to the satisfaction of the Engineer. All Civil and Finishing Works related to the concerned item shall be included in the unit price, unless otherwise mentioned. </t>
  </si>
  <si>
    <t>DIVISION 22 : PLUMPING WORKS</t>
  </si>
  <si>
    <t>SOIL, Waste, VENT PIPING</t>
  </si>
  <si>
    <t xml:space="preserve">Provide, install and test U.P.V.C as specifications and according to BS.The pipe shall be stenciled with the thickness of pipe, date of production, standard and the pressure rating. The rates for pipes shall include all connectors, joining, various length , accessories i.e.  tee  ,  elbow ,socket,..etc .fixing and building to brick or concrete by standards clips. </t>
  </si>
  <si>
    <t>Filling with well selected material (with 20% moisture content) in 200mm thick layers and compacted up to achieve 95% Procter density.(Item include to supply and apply all material, labor, mechanical compaction and field test etc. complete) For levelings See Drawings</t>
  </si>
  <si>
    <t>Supply and apply 20 mm average thick internal cement and sand plaster (1:6) mix  ,  including surface preparation, spatter dashes &amp; spots,  beads, stops, corners, SHOKAT, EDGES, narrow width joint Metal strips, fiber mesh at junctions of different surfaces and grooves, curing, Rate should include the plastering for spouts and Corners, with shadow groove where applicable, complete with all necessary accessories as specified and to the satisfaction of the Engineer</t>
  </si>
  <si>
    <t>Socket, and circuit breaker for Power Generator connection to the building.</t>
  </si>
  <si>
    <t>No</t>
  </si>
  <si>
    <t>NO RATE</t>
  </si>
  <si>
    <t>GENERAL</t>
  </si>
  <si>
    <t>The rates to be inserted in the Bill of Quantities are those are those referred to in Division 1- General Requirements of The Technical Specification and shall cover the execution, completion and maintenance of the works and temporary work, including their removal at completion finished complete in every respect.</t>
  </si>
  <si>
    <t>These rates shall be the full inclusive value of the work described under the several items including all costs and expenses which may be required in the construction of work described.</t>
  </si>
  <si>
    <t>The Contractor shall be deemed to have fully considered all the conditions obligations and requirements of the Contract/Tender Documents before entering the respective rates against the items included in the Bills of Quantities</t>
  </si>
  <si>
    <t>Rates should be entered against all priceable items included in the Bill of quantities, whether quantities are stated or not. Lump sum covering more than one item shall not be given. Items against which no rate is entered will be considered as covered by the other rates in the Bills.</t>
  </si>
  <si>
    <t>The pricing of this division should be in respect of the whole contract works</t>
  </si>
  <si>
    <t>The Contractor is referred to the requirements of the Division 1 - General Requirements, together with all other documents that jointly form the Contract Documents for the Works under this Contract.</t>
  </si>
  <si>
    <t>Each item is to be priced individually and the Contractor shall not enter included or enter any lump sums grouping more that one or all items</t>
  </si>
  <si>
    <r>
      <t xml:space="preserve">Any Apparatus, appliance, materials, work not shown on the bill of quantities but mentioned in the contract drawings or VICE VERSA, Given that </t>
    </r>
    <r>
      <rPr>
        <u/>
        <sz val="10"/>
        <rFont val="Arial"/>
        <family val="2"/>
      </rPr>
      <t>no clarification was requested</t>
    </r>
    <r>
      <rPr>
        <sz val="10"/>
        <rFont val="Arial"/>
        <family val="2"/>
      </rPr>
      <t xml:space="preserve"> by the contractor / bidder during the tendering stage, shall be supplied and installed or carried out by the contractor without any additional costs.</t>
    </r>
  </si>
  <si>
    <t>Any Apparatus, appliance, materials, work or incidental accessories necessary to make the work complete and perfect in all requests and ready for operation, that is neither mentioned in the contract drawings nor specifications nor the bill of quantities, shall be requested by the contractor with considration given to the neccessary cost variation. the contractor shall deliver three distinct invoices for these requested works for further approval.</t>
  </si>
  <si>
    <t>UNIT RATE (USD)</t>
  </si>
  <si>
    <t>AMOUNT  (USD)</t>
  </si>
  <si>
    <t>TO SUMMARY (USD)</t>
  </si>
  <si>
    <t>GRAND TOTAL (USD)</t>
  </si>
  <si>
    <r>
      <t xml:space="preserve">These preliminaries are applicable </t>
    </r>
    <r>
      <rPr>
        <u/>
        <sz val="10"/>
        <rFont val="Arial"/>
        <family val="2"/>
      </rPr>
      <t>to the whole of the works</t>
    </r>
    <r>
      <rPr>
        <sz val="10"/>
        <rFont val="Arial"/>
        <family val="2"/>
      </rPr>
      <t xml:space="preserve">. The contractor to price any of the items contained herein, then each item, clause, or preliminary prices shall not be adjusted in the event of any changes to the Contract Price due to Variation. </t>
    </r>
    <r>
      <rPr>
        <sz val="10"/>
        <color rgb="FFFF0000"/>
        <rFont val="Arial"/>
        <family val="2"/>
      </rPr>
      <t xml:space="preserve">Bidder </t>
    </r>
    <r>
      <rPr>
        <b/>
        <u/>
        <sz val="10"/>
        <color rgb="FFFF0000"/>
        <rFont val="Arial"/>
        <family val="2"/>
      </rPr>
      <t>should visit the site</t>
    </r>
    <r>
      <rPr>
        <sz val="10"/>
        <color rgb="FFFF0000"/>
        <rFont val="Arial"/>
        <family val="2"/>
      </rPr>
      <t xml:space="preserve"> to conduct his technical assessment prior rating. </t>
    </r>
  </si>
  <si>
    <t xml:space="preserve"> SUBMITTAL &amp; VERIFICATION PROCEDURES </t>
  </si>
  <si>
    <r>
      <t xml:space="preserve"> </t>
    </r>
    <r>
      <rPr>
        <sz val="10"/>
        <rFont val="Arial"/>
        <family val="2"/>
      </rPr>
      <t>Allow for all costs involved in compliance with the submittals procedures and requirements  as specified in the Contract Documents and directed by the Engineer, and to facilitate private adequate transportation (two ways) to the Engineer to the site for milestone verification upon his request to his satisfaction.</t>
    </r>
    <r>
      <rPr>
        <b/>
        <sz val="10"/>
        <rFont val="Arial"/>
        <family val="2"/>
      </rPr>
      <t xml:space="preserve"> The rate should be included on the over head on the other items (Item is just for notification and shall not be priced)</t>
    </r>
  </si>
  <si>
    <r>
      <t xml:space="preserve">Site grading and cleaning including </t>
    </r>
    <r>
      <rPr>
        <b/>
        <u/>
        <sz val="10"/>
        <rFont val="Arial"/>
        <family val="2"/>
      </rPr>
      <t>any obstacles</t>
    </r>
    <r>
      <rPr>
        <sz val="10"/>
        <rFont val="Arial"/>
        <family val="2"/>
      </rPr>
      <t>, grubbing up vegetation, wonder growth, bushes etc. and remove all debris from site as details. The natrual of the site is solid rock.</t>
    </r>
  </si>
  <si>
    <r>
      <t xml:space="preserve">Excavation (structural &amp; general) for the building foundations in all kinds of soil and </t>
    </r>
    <r>
      <rPr>
        <b/>
        <u/>
        <sz val="10"/>
        <color rgb="FFFF0000"/>
        <rFont val="Arial"/>
        <family val="2"/>
      </rPr>
      <t>rocks</t>
    </r>
    <r>
      <rPr>
        <sz val="10"/>
        <rFont val="Arial"/>
        <family val="2"/>
      </rPr>
      <t xml:space="preserve"> including  shuttering (if it required as per site conditions) and removal of surplus materials to the out side of site according to specifications and as directed by the Engineer.</t>
    </r>
  </si>
  <si>
    <t>PROVISIONAL SUMS:</t>
  </si>
  <si>
    <t>1- Provisional sums shall ONLY be provided, in whole or inpart, in accordance with the Employer and / or the Engineer's instructions. The contractor has no right to claim for any compensation whether the provisional sums were canceled or reduced in quantity. 2- The provisional sums executed by the contractor are to be payable as follows: The provisional sums stated in the Bills of Quantities and executed by the contractor are to be payable in accordance to the rates stated in the Bill sof Quantities.</t>
  </si>
  <si>
    <r>
      <t xml:space="preserve">Allow for all costs involved in mobilization of, but not limited to, all labor, supervision personnel, construction material, equipment and plant, transport, fuel, cash for wages, insurances, consumables and any other item required to complete mobilization- And  also allow for all costs for </t>
    </r>
    <r>
      <rPr>
        <b/>
        <u/>
        <sz val="10"/>
        <rFont val="Arial"/>
        <family val="2"/>
      </rPr>
      <t>demobilization</t>
    </r>
    <r>
      <rPr>
        <sz val="10"/>
        <rFont val="Arial"/>
        <family val="2"/>
      </rPr>
      <t xml:space="preserve"> of, but not limited to, all labor, supervision personnel, and removal from site all constructional plant, surplus material, site offices, rubbish, temporary works and any other items required to complete demobilization and site hand-over.</t>
    </r>
  </si>
  <si>
    <t>Structural Excavation (for mastaba)</t>
  </si>
  <si>
    <t>For Roof Beam Section as per drawings</t>
  </si>
  <si>
    <t>For Lintels</t>
  </si>
  <si>
    <t>For Internal Walls</t>
  </si>
  <si>
    <t>For external Walls</t>
  </si>
  <si>
    <r>
      <t xml:space="preserve">Provide, manufacture and fix in position 60x60 cm Gypsum false ceilings for </t>
    </r>
    <r>
      <rPr>
        <b/>
        <sz val="10"/>
        <rFont val="Arial"/>
        <family val="2"/>
      </rPr>
      <t>main dormitory</t>
    </r>
    <r>
      <rPr>
        <sz val="10"/>
        <rFont val="Arial"/>
        <family val="2"/>
      </rPr>
      <t xml:space="preserve"> (MEASURED IN M²) Rate should include any extra cost for waste, support, finishing…etc. to the satisfaction of the Engineer.</t>
    </r>
  </si>
  <si>
    <t>Provisional Sum</t>
  </si>
  <si>
    <t xml:space="preserve">For Oil Paint at internal walls </t>
  </si>
  <si>
    <t>CERAMIC TILES</t>
  </si>
  <si>
    <t>WATER TANKS &amp; PUMP</t>
  </si>
  <si>
    <t>SANITARY WARE AND FITTINGS</t>
  </si>
  <si>
    <t>Supply and install sanitary ware,  including all required connections, PPR PIPES, fixings and accessories</t>
  </si>
  <si>
    <t>Floor traps fixed to 4inch upvc pipes</t>
  </si>
  <si>
    <t>Eastern seat china made, include flashing tank.</t>
  </si>
  <si>
    <t>CONNECTION FEES FOR  INSTALLATIONS OF ENERGY METERS SHOUD BE INCLUDED, This job shoud be coordinated with NEC and Locality. (on benificiary)</t>
  </si>
  <si>
    <t>Water point taps, good durable quality.</t>
  </si>
  <si>
    <t>daylaight saver 40 watt pulbs  PHILIPS with boards fixture.(wiring up to the switch ) wall mounted internally and externally. Supply, install, test and commission a complete lighting point including all conductors, cables (up to 1.5 mm2), conduits (PVC or galvanized if exposed), switches, boxes, flexible connection above false ceiling by flexible zinc steel strip spiral wound, continues PVC sheath covered conduit with accessories, as specified and detailed on drawings.</t>
  </si>
  <si>
    <t>Ceiling Orient or equivilant fan, include fan hooks, fittings and accessories.</t>
  </si>
  <si>
    <r>
      <t xml:space="preserve">Provide, manufacture and fix in position trusses (anticorrosion &amp; oil Painted) using 8x4cm 1mm thick rectangular sections for rafters and ties,  3x6cm square section for purlins (Painted) and finished with UK Zinc Sheet. For </t>
    </r>
    <r>
      <rPr>
        <b/>
        <sz val="10"/>
        <rFont val="Arial"/>
        <family val="2"/>
      </rPr>
      <t>main building</t>
    </r>
    <r>
      <rPr>
        <sz val="10"/>
        <rFont val="Arial"/>
        <family val="2"/>
      </rPr>
      <t xml:space="preserve">. As per drawings. Rate should include fixation, lift up sections, </t>
    </r>
    <r>
      <rPr>
        <b/>
        <u/>
        <sz val="10"/>
        <rFont val="Arial"/>
        <family val="2"/>
      </rPr>
      <t>rock wool thermal insulation. metal cap if any.</t>
    </r>
  </si>
  <si>
    <r>
      <t xml:space="preserve">Supply and install 8 mm thick, vitrified glossy ceramic floor tiles.  fixed on c/s mortar 1:6 mix, bedding, </t>
    </r>
    <r>
      <rPr>
        <b/>
        <sz val="10"/>
        <rFont val="Arial"/>
        <family val="2"/>
      </rPr>
      <t>damp proofing,</t>
    </r>
    <r>
      <rPr>
        <sz val="10"/>
        <rFont val="Arial"/>
        <family val="2"/>
      </rPr>
      <t xml:space="preserve"> pointing and cleaning complete with all required additives and accessories . Color &amp; sizes to be as per sample &amp; the approval of the engineer. </t>
    </r>
  </si>
  <si>
    <t>Structural Excavation</t>
  </si>
  <si>
    <t>Filling with selected materials</t>
  </si>
  <si>
    <t>For RC Cover Slab</t>
  </si>
  <si>
    <t>DIVISION 7 - THERMAL AND MOISTURE PROTECTION</t>
  </si>
  <si>
    <t>WET AREA</t>
  </si>
  <si>
    <t>Provide 4" connecting PVC pipes + 4 Ventallation Cap + 20 Manholes and gellytraps as per drawings.</t>
  </si>
  <si>
    <r>
      <t xml:space="preserve">Design Supply, apply and istallation of water tank 2000 litre, </t>
    </r>
    <r>
      <rPr>
        <b/>
        <u/>
        <sz val="10"/>
        <rFont val="Arial"/>
        <family val="2"/>
      </rPr>
      <t>elevated</t>
    </r>
    <r>
      <rPr>
        <sz val="10"/>
        <rFont val="Arial"/>
        <family val="2"/>
      </rPr>
      <t xml:space="preserve"> on structural steel stand, and operated with water pump effective, fix end poit water outlet. With 2 inch heavy hose (min. 50m), 1inch PPR pipes (min. 50m) connected all needed accessories to the satisfaction of the engineer. Bidder should visit the site prior offer.</t>
    </r>
  </si>
  <si>
    <t>Distribution Board to the capacity of the building. Rate should includes effective wiring from nearest power point (min. 70m).</t>
  </si>
  <si>
    <t>25cm dia Wall mounted KDK exhuast fan, include 13A 3-pin socket outlet.</t>
  </si>
  <si>
    <t>Main Building</t>
  </si>
  <si>
    <t>Latrine Unit</t>
  </si>
  <si>
    <t>Excavation (structural &amp; general) for the building foundations in all kinds of soil and rocks including  shuttering (if it required as per site conditions) and removal of surplus materials to the out side of site according to specifications and as directed by the Engineer.</t>
  </si>
  <si>
    <t>Fence Grills and Rails</t>
  </si>
  <si>
    <t>Provide, supply, apply and fix in position Metal Boundary Fence rails and grills (only at front facade') composed of Vertical elements (anticorrosion, oil painted) hollow rectangular 30X60mm (Heavy), Height of 1m @ 18cm c/c fixed by / on horizontal elementshollow rectangular 30X60mm (Heavy) (sample to be approved) see drawings A1. Rate to include all nessary accessories and fixations. to the satisfation of the engineer, sample to be approved in advance. (Size: H.1m X L. 2.2m X Qty. 6)</t>
  </si>
  <si>
    <t>For boundary wall external both sides</t>
  </si>
  <si>
    <r>
      <t xml:space="preserve">100 mm Thick plain concrete for floors of building and latrine floors (Including key hole with piping fixation), with </t>
    </r>
    <r>
      <rPr>
        <b/>
        <u/>
        <sz val="10"/>
        <rFont val="Arial"/>
        <family val="2"/>
      </rPr>
      <t>fair face finish</t>
    </r>
    <r>
      <rPr>
        <sz val="10"/>
        <rFont val="Arial"/>
        <family val="2"/>
      </rPr>
      <t>.</t>
    </r>
  </si>
  <si>
    <r>
      <t xml:space="preserve">Provide, manufacture and fix painted finished single leaf steel metal </t>
    </r>
    <r>
      <rPr>
        <b/>
        <sz val="10"/>
        <rFont val="Arial"/>
        <family val="2"/>
      </rPr>
      <t>door 220x80</t>
    </r>
    <r>
      <rPr>
        <sz val="10"/>
        <rFont val="Arial"/>
        <family val="2"/>
      </rPr>
      <t xml:space="preserve">cm using rectangular and square sections, lock and color as required - Item </t>
    </r>
    <r>
      <rPr>
        <b/>
        <sz val="10"/>
        <color rgb="FFFF0000"/>
        <rFont val="Arial"/>
        <family val="2"/>
      </rPr>
      <t>D1</t>
    </r>
    <r>
      <rPr>
        <sz val="10"/>
        <rFont val="Arial"/>
        <family val="2"/>
      </rPr>
      <t xml:space="preserve"> as per drawings. including all accessories and hardware as approved sample.</t>
    </r>
  </si>
  <si>
    <r>
      <t xml:space="preserve">Provide, manufacture and fix painted finished double leaf steel metal </t>
    </r>
    <r>
      <rPr>
        <b/>
        <sz val="10"/>
        <rFont val="Arial"/>
        <family val="2"/>
      </rPr>
      <t>window</t>
    </r>
    <r>
      <rPr>
        <sz val="10"/>
        <rFont val="Arial"/>
        <family val="2"/>
      </rPr>
      <t xml:space="preserve"> </t>
    </r>
    <r>
      <rPr>
        <b/>
        <sz val="10"/>
        <color rgb="FFFF0000"/>
        <rFont val="Arial"/>
        <family val="2"/>
      </rPr>
      <t>100 X 125 cm</t>
    </r>
    <r>
      <rPr>
        <sz val="10"/>
        <rFont val="Arial"/>
        <family val="2"/>
      </rPr>
      <t xml:space="preserve"> with grills using rectangular and square sections, fly screen, lock and color as required - Item </t>
    </r>
    <r>
      <rPr>
        <b/>
        <sz val="10"/>
        <color rgb="FFFF0000"/>
        <rFont val="Arial"/>
        <family val="2"/>
      </rPr>
      <t>W3</t>
    </r>
    <r>
      <rPr>
        <b/>
        <sz val="10"/>
        <rFont val="Arial"/>
        <family val="2"/>
      </rPr>
      <t xml:space="preserve"> </t>
    </r>
    <r>
      <rPr>
        <sz val="10"/>
        <rFont val="Arial"/>
        <family val="2"/>
      </rPr>
      <t>as per drawings. including all accessories and hardware as approved sample.</t>
    </r>
  </si>
  <si>
    <r>
      <t xml:space="preserve">Provide, manufacture and fix painted finished tribble leaf steel metal </t>
    </r>
    <r>
      <rPr>
        <b/>
        <sz val="10"/>
        <rFont val="Arial"/>
        <family val="2"/>
      </rPr>
      <t>window</t>
    </r>
    <r>
      <rPr>
        <sz val="10"/>
        <rFont val="Arial"/>
        <family val="2"/>
      </rPr>
      <t xml:space="preserve"> </t>
    </r>
    <r>
      <rPr>
        <b/>
        <sz val="10"/>
        <color rgb="FFFF0000"/>
        <rFont val="Arial"/>
        <family val="2"/>
      </rPr>
      <t>150 X 125 cm</t>
    </r>
    <r>
      <rPr>
        <sz val="10"/>
        <rFont val="Arial"/>
        <family val="2"/>
      </rPr>
      <t xml:space="preserve"> with grills using rectangular and square sections, fly screen lock and color as required - Item </t>
    </r>
    <r>
      <rPr>
        <b/>
        <sz val="10"/>
        <color rgb="FFFF0000"/>
        <rFont val="Arial"/>
        <family val="2"/>
      </rPr>
      <t>W2</t>
    </r>
    <r>
      <rPr>
        <sz val="10"/>
        <rFont val="Arial"/>
        <family val="2"/>
      </rPr>
      <t xml:space="preserve"> as per drawings. including all accessories and hardware as approved sample.</t>
    </r>
  </si>
  <si>
    <t>For Walls</t>
  </si>
  <si>
    <t>For Floor</t>
  </si>
  <si>
    <r>
      <t xml:space="preserve">Distribution Board to the capacity of the building. Rate should includes effective wiring from nearest power point (min. </t>
    </r>
    <r>
      <rPr>
        <b/>
        <sz val="10"/>
        <color rgb="FFFF0000"/>
        <rFont val="Arial"/>
        <family val="2"/>
      </rPr>
      <t>10</t>
    </r>
    <r>
      <rPr>
        <sz val="10"/>
        <rFont val="Arial"/>
        <family val="2"/>
      </rPr>
      <t xml:space="preserve"> m).</t>
    </r>
  </si>
  <si>
    <t>13 A , 3-pin socket outlet</t>
  </si>
  <si>
    <t>Wall mounted KDK fan, include 13 A 3-pin socket outlet.</t>
  </si>
  <si>
    <r>
      <t xml:space="preserve">Provide, manufacture and fix in position trusses (anticorrosion &amp; oil Painted) using 8x4cm 1mm thick rectangular sections for rafters and ties,  3x6cm square section for purlins (Painted) and finished with UK Zinc Sheet. For </t>
    </r>
    <r>
      <rPr>
        <b/>
        <sz val="10"/>
        <rFont val="Arial"/>
        <family val="2"/>
      </rPr>
      <t>main building</t>
    </r>
    <r>
      <rPr>
        <sz val="10"/>
        <rFont val="Arial"/>
        <family val="2"/>
      </rPr>
      <t>. As per drawings.</t>
    </r>
  </si>
  <si>
    <r>
      <t xml:space="preserve">Provide, manufacture and fix painted finished </t>
    </r>
    <r>
      <rPr>
        <b/>
        <sz val="10"/>
        <color rgb="FFFF0000"/>
        <rFont val="Arial"/>
        <family val="2"/>
      </rPr>
      <t>double</t>
    </r>
    <r>
      <rPr>
        <sz val="10"/>
        <rFont val="Arial"/>
        <family val="2"/>
      </rPr>
      <t xml:space="preserve"> leaf steel entrance </t>
    </r>
    <r>
      <rPr>
        <b/>
        <sz val="10"/>
        <color rgb="FFFF0000"/>
        <rFont val="Arial"/>
        <family val="2"/>
      </rPr>
      <t>door</t>
    </r>
    <r>
      <rPr>
        <sz val="10"/>
        <color rgb="FFFF0000"/>
        <rFont val="Arial"/>
        <family val="2"/>
      </rPr>
      <t xml:space="preserve"> </t>
    </r>
    <r>
      <rPr>
        <b/>
        <sz val="10"/>
        <color rgb="FFFF0000"/>
        <rFont val="Arial"/>
        <family val="2"/>
      </rPr>
      <t>220x180</t>
    </r>
    <r>
      <rPr>
        <sz val="10"/>
        <rFont val="Arial"/>
        <family val="2"/>
      </rPr>
      <t xml:space="preserve">cm using rectangular and square sections, lock and color as required - Item </t>
    </r>
    <r>
      <rPr>
        <b/>
        <sz val="10"/>
        <color rgb="FFFF0000"/>
        <rFont val="Arial"/>
        <family val="2"/>
      </rPr>
      <t>D4</t>
    </r>
    <r>
      <rPr>
        <sz val="10"/>
        <rFont val="Arial"/>
        <family val="2"/>
      </rPr>
      <t xml:space="preserve"> as per drawings. including all accessories and hardware as approved sample.</t>
    </r>
  </si>
  <si>
    <r>
      <t xml:space="preserve">Provide, manufacture and fix painted finished </t>
    </r>
    <r>
      <rPr>
        <b/>
        <sz val="10"/>
        <color rgb="FFFF0000"/>
        <rFont val="Arial"/>
        <family val="2"/>
      </rPr>
      <t>single</t>
    </r>
    <r>
      <rPr>
        <sz val="10"/>
        <rFont val="Arial"/>
        <family val="2"/>
      </rPr>
      <t xml:space="preserve"> leaf steel metal </t>
    </r>
    <r>
      <rPr>
        <b/>
        <sz val="10"/>
        <color rgb="FFFF0000"/>
        <rFont val="Arial"/>
        <family val="2"/>
      </rPr>
      <t>door 220x100</t>
    </r>
    <r>
      <rPr>
        <sz val="10"/>
        <rFont val="Arial"/>
        <family val="2"/>
      </rPr>
      <t xml:space="preserve">cm using rectangular and square sections, lock and color as required - Item </t>
    </r>
    <r>
      <rPr>
        <b/>
        <sz val="10"/>
        <color rgb="FFFF0000"/>
        <rFont val="Arial"/>
        <family val="2"/>
      </rPr>
      <t>D2</t>
    </r>
    <r>
      <rPr>
        <sz val="10"/>
        <rFont val="Arial"/>
        <family val="2"/>
      </rPr>
      <t xml:space="preserve"> as per drawings. including all accessories and hardware as approved sample.</t>
    </r>
  </si>
  <si>
    <r>
      <t xml:space="preserve">Provide, manufacture and fix painted finished </t>
    </r>
    <r>
      <rPr>
        <b/>
        <sz val="10"/>
        <color rgb="FFFF0000"/>
        <rFont val="Arial"/>
        <family val="2"/>
      </rPr>
      <t>single</t>
    </r>
    <r>
      <rPr>
        <sz val="10"/>
        <rFont val="Arial"/>
        <family val="2"/>
      </rPr>
      <t xml:space="preserve"> leaf steel entrance </t>
    </r>
    <r>
      <rPr>
        <b/>
        <sz val="10"/>
        <color rgb="FFFF0000"/>
        <rFont val="Arial"/>
        <family val="2"/>
      </rPr>
      <t>door</t>
    </r>
    <r>
      <rPr>
        <sz val="10"/>
        <color rgb="FFFF0000"/>
        <rFont val="Arial"/>
        <family val="2"/>
      </rPr>
      <t xml:space="preserve"> </t>
    </r>
    <r>
      <rPr>
        <b/>
        <sz val="10"/>
        <color rgb="FFFF0000"/>
        <rFont val="Arial"/>
        <family val="2"/>
      </rPr>
      <t>250 x 100</t>
    </r>
    <r>
      <rPr>
        <b/>
        <sz val="10"/>
        <rFont val="Arial"/>
        <family val="2"/>
      </rPr>
      <t xml:space="preserve"> </t>
    </r>
    <r>
      <rPr>
        <sz val="10"/>
        <rFont val="Arial"/>
        <family val="2"/>
      </rPr>
      <t xml:space="preserve">cm using </t>
    </r>
    <r>
      <rPr>
        <sz val="10"/>
        <color rgb="FFFF0000"/>
        <rFont val="Arial"/>
        <family val="2"/>
      </rPr>
      <t>16mm</t>
    </r>
    <r>
      <rPr>
        <sz val="10"/>
        <rFont val="Arial"/>
        <family val="2"/>
      </rPr>
      <t xml:space="preserve"> steel bars, security latch &amp; lock and color as required - Item as per drawings. including all accessories and hardware as approved sample.</t>
    </r>
  </si>
  <si>
    <r>
      <t xml:space="preserve">Provide, manufacture and fix painted finished steel metal </t>
    </r>
    <r>
      <rPr>
        <b/>
        <sz val="10"/>
        <color rgb="FFFF0000"/>
        <rFont val="Arial"/>
        <family val="2"/>
      </rPr>
      <t>grills</t>
    </r>
    <r>
      <rPr>
        <sz val="10"/>
        <rFont val="Arial"/>
        <family val="2"/>
      </rPr>
      <t xml:space="preserve"> using </t>
    </r>
    <r>
      <rPr>
        <b/>
        <sz val="10"/>
        <color rgb="FFFF0000"/>
        <rFont val="Arial"/>
        <family val="2"/>
      </rPr>
      <t>16mm steel bars</t>
    </r>
    <r>
      <rPr>
        <sz val="10"/>
        <rFont val="Arial"/>
        <family val="2"/>
      </rPr>
      <t xml:space="preserve">, fixed to wall by 5X5 steel angle 20cm deep in wall, color as required - Item </t>
    </r>
    <r>
      <rPr>
        <b/>
        <sz val="10"/>
        <color rgb="FFFF0000"/>
        <rFont val="Arial"/>
        <family val="2"/>
      </rPr>
      <t>0.9 X 0.5 m</t>
    </r>
    <r>
      <rPr>
        <sz val="10"/>
        <rFont val="Arial"/>
        <family val="2"/>
      </rPr>
      <t xml:space="preserve"> as per drawings. including all accessories and hardware as approved sample.</t>
    </r>
  </si>
  <si>
    <r>
      <t xml:space="preserve">100 mm Thick plain concrete with </t>
    </r>
    <r>
      <rPr>
        <b/>
        <u/>
        <sz val="10"/>
        <rFont val="Arial"/>
        <family val="2"/>
      </rPr>
      <t>fair face finish</t>
    </r>
    <r>
      <rPr>
        <sz val="10"/>
        <rFont val="Arial"/>
        <family val="2"/>
      </rPr>
      <t>.</t>
    </r>
  </si>
  <si>
    <r>
      <t xml:space="preserve">Provide and line up brick wall thickness </t>
    </r>
    <r>
      <rPr>
        <b/>
        <u/>
        <sz val="10"/>
        <rFont val="Arial"/>
        <family val="2"/>
      </rPr>
      <t>20</t>
    </r>
    <r>
      <rPr>
        <sz val="10"/>
        <rFont val="Arial"/>
        <family val="2"/>
      </rPr>
      <t xml:space="preserve"> cm friendly environmental product mutual to masonry, C/S MIX  1:6 mortar. </t>
    </r>
    <r>
      <rPr>
        <b/>
        <u/>
        <sz val="10"/>
        <color rgb="FFFF0000"/>
        <rFont val="Arial"/>
        <family val="2"/>
      </rPr>
      <t>For Latrine Walls.</t>
    </r>
  </si>
  <si>
    <r>
      <t xml:space="preserve">Provide and line up brick wall thickness </t>
    </r>
    <r>
      <rPr>
        <b/>
        <u/>
        <sz val="10"/>
        <rFont val="Arial"/>
        <family val="2"/>
      </rPr>
      <t>35</t>
    </r>
    <r>
      <rPr>
        <sz val="10"/>
        <rFont val="Arial"/>
        <family val="2"/>
      </rPr>
      <t xml:space="preserve"> cm friendly environmental product mutual to masonry, C/S MIX  1:6 mortar. </t>
    </r>
    <r>
      <rPr>
        <b/>
        <u/>
        <sz val="10"/>
        <color rgb="FFFF0000"/>
        <rFont val="Arial"/>
        <family val="2"/>
      </rPr>
      <t>For Latrine pit walls.</t>
    </r>
  </si>
  <si>
    <r>
      <t xml:space="preserve">Provide, manufacture and fix in position Purlins (anticorrosion &amp; oil Painted) using 3X6 cm square sections for rafters and ties, and finished with UK Zinc Sheet. For </t>
    </r>
    <r>
      <rPr>
        <b/>
        <u/>
        <sz val="10"/>
        <color rgb="FFFF0000"/>
        <rFont val="Arial"/>
        <family val="2"/>
      </rPr>
      <t>Latrine</t>
    </r>
    <r>
      <rPr>
        <sz val="10"/>
        <rFont val="Arial"/>
        <family val="2"/>
      </rPr>
      <t>. As per drawings.</t>
    </r>
  </si>
  <si>
    <r>
      <t xml:space="preserve">Provide, manufacture and fix painted finished steel metal </t>
    </r>
    <r>
      <rPr>
        <b/>
        <sz val="10"/>
        <color rgb="FFFF0000"/>
        <rFont val="Arial"/>
        <family val="2"/>
      </rPr>
      <t>grills</t>
    </r>
    <r>
      <rPr>
        <sz val="10"/>
        <rFont val="Arial"/>
        <family val="2"/>
      </rPr>
      <t xml:space="preserve"> using </t>
    </r>
    <r>
      <rPr>
        <b/>
        <sz val="10"/>
        <color rgb="FFFF0000"/>
        <rFont val="Arial"/>
        <family val="2"/>
      </rPr>
      <t>16mm steel bars</t>
    </r>
    <r>
      <rPr>
        <sz val="10"/>
        <rFont val="Arial"/>
        <family val="2"/>
      </rPr>
      <t xml:space="preserve">, fixed to wall by 5X5 steel angle 20cm deep in wall, color as required - Item </t>
    </r>
    <r>
      <rPr>
        <b/>
        <sz val="10"/>
        <color rgb="FFFF0000"/>
        <rFont val="Arial"/>
        <family val="2"/>
      </rPr>
      <t>0.5 X 0.5 m</t>
    </r>
    <r>
      <rPr>
        <sz val="10"/>
        <rFont val="Arial"/>
        <family val="2"/>
      </rPr>
      <t xml:space="preserve"> as per drawings. including all accessories and hardware as approved sample.</t>
    </r>
  </si>
  <si>
    <r>
      <t xml:space="preserve">Provide, manufacture and fix painted finished single leaf steel metal </t>
    </r>
    <r>
      <rPr>
        <b/>
        <sz val="10"/>
        <color rgb="FFFF0000"/>
        <rFont val="Arial"/>
        <family val="2"/>
      </rPr>
      <t>door 220x80</t>
    </r>
    <r>
      <rPr>
        <b/>
        <sz val="10"/>
        <rFont val="Arial"/>
        <family val="2"/>
      </rPr>
      <t xml:space="preserve"> </t>
    </r>
    <r>
      <rPr>
        <sz val="10"/>
        <rFont val="Arial"/>
        <family val="2"/>
      </rPr>
      <t xml:space="preserve">cm using rectangular and square sections, lock and color as required - Item </t>
    </r>
    <r>
      <rPr>
        <b/>
        <sz val="10"/>
        <color rgb="FFFF0000"/>
        <rFont val="Arial"/>
        <family val="2"/>
      </rPr>
      <t>Latrine Door</t>
    </r>
    <r>
      <rPr>
        <sz val="10"/>
        <rFont val="Arial"/>
        <family val="2"/>
      </rPr>
      <t xml:space="preserve"> as per drawings. including all accessories and hardware as approved sample.</t>
    </r>
  </si>
  <si>
    <t>For External Walls</t>
  </si>
  <si>
    <r>
      <t xml:space="preserve">For Internal Walls for </t>
    </r>
    <r>
      <rPr>
        <b/>
        <u/>
        <sz val="10"/>
        <color rgb="FFFF0000"/>
        <rFont val="Arial"/>
        <family val="2"/>
      </rPr>
      <t>PIT.</t>
    </r>
  </si>
  <si>
    <t>Design Supply, apply and istallation, Provide and apply to wet areas water proofing system includingtwo layers of bituminous paint, Screed skirting and flashing as shown on drawings and as directed by the Engineer.</t>
  </si>
  <si>
    <t>For Mastaba and steps</t>
  </si>
  <si>
    <r>
      <t xml:space="preserve">Provide 4" connecting PVC pipes + </t>
    </r>
    <r>
      <rPr>
        <b/>
        <u/>
        <sz val="10"/>
        <rFont val="Arial"/>
        <family val="2"/>
      </rPr>
      <t>2</t>
    </r>
    <r>
      <rPr>
        <sz val="10"/>
        <rFont val="Arial"/>
        <family val="2"/>
      </rPr>
      <t xml:space="preserve"> Ventallation Cap + Manholes and gellytraps as per drawings.</t>
    </r>
  </si>
  <si>
    <r>
      <t xml:space="preserve">Design Supply, apply and istallation of </t>
    </r>
    <r>
      <rPr>
        <b/>
        <u/>
        <sz val="10"/>
        <color rgb="FFFF0000"/>
        <rFont val="Arial"/>
        <family val="2"/>
      </rPr>
      <t>2</t>
    </r>
    <r>
      <rPr>
        <sz val="10"/>
        <rFont val="Arial"/>
        <family val="2"/>
      </rPr>
      <t xml:space="preserve"> water tank </t>
    </r>
    <r>
      <rPr>
        <b/>
        <u/>
        <sz val="10"/>
        <color rgb="FFFF0000"/>
        <rFont val="Arial"/>
        <family val="2"/>
      </rPr>
      <t>1000</t>
    </r>
    <r>
      <rPr>
        <sz val="10"/>
        <rFont val="Arial"/>
        <family val="2"/>
      </rPr>
      <t xml:space="preserve"> litre, </t>
    </r>
    <r>
      <rPr>
        <b/>
        <u/>
        <sz val="10"/>
        <color rgb="FFFF0000"/>
        <rFont val="Arial"/>
        <family val="2"/>
      </rPr>
      <t>on ground</t>
    </r>
    <r>
      <rPr>
        <sz val="10"/>
        <rFont val="Arial"/>
        <family val="2"/>
      </rPr>
      <t xml:space="preserve"> on brick work Masraba. Bidder should visit the site prior offer.</t>
    </r>
  </si>
  <si>
    <r>
      <t xml:space="preserve">Provide, manufacture and fix painted finished double leaf sliding steel entrance </t>
    </r>
    <r>
      <rPr>
        <b/>
        <sz val="10"/>
        <rFont val="Arial"/>
        <family val="2"/>
      </rPr>
      <t>Gate</t>
    </r>
    <r>
      <rPr>
        <sz val="10"/>
        <rFont val="Arial"/>
        <family val="2"/>
      </rPr>
      <t xml:space="preserve"> </t>
    </r>
    <r>
      <rPr>
        <b/>
        <sz val="10"/>
        <rFont val="Arial"/>
        <family val="2"/>
      </rPr>
      <t>500x200</t>
    </r>
    <r>
      <rPr>
        <sz val="10"/>
        <rFont val="Arial"/>
        <family val="2"/>
      </rPr>
      <t>cm using hollow rectangular 30X60 mm sections, lock, sliding track and system and color as required as per drawings. including all accessories and hardware as approved sample.</t>
    </r>
  </si>
  <si>
    <r>
      <t xml:space="preserve">Holding Cells </t>
    </r>
    <r>
      <rPr>
        <b/>
        <sz val="10"/>
        <color rgb="FFFF0000"/>
        <rFont val="Arial"/>
        <family val="2"/>
      </rPr>
      <t>(Provisional Sums)</t>
    </r>
  </si>
  <si>
    <t>Wall mounted KDK exhaust fan, include 13 A 3-pin socket outlet.</t>
  </si>
  <si>
    <t>Provide, supply and apply 60 cm W x 80 cm thick masonry foundation consist of hard stones and gravels with C/S mortar 1:8.</t>
  </si>
  <si>
    <r>
      <t xml:space="preserve">Provide and line up brick wall thickness 35cm friendly environmental product mutual to masonry, </t>
    </r>
    <r>
      <rPr>
        <b/>
        <sz val="10"/>
        <color rgb="FFFF0000"/>
        <rFont val="Arial"/>
        <family val="2"/>
      </rPr>
      <t>TARTORA</t>
    </r>
    <r>
      <rPr>
        <sz val="10"/>
        <rFont val="Arial"/>
        <family val="2"/>
      </rPr>
      <t xml:space="preserve">  MIX  1:6 mortar.</t>
    </r>
  </si>
  <si>
    <r>
      <t xml:space="preserve">Provide and line up brick wall thickness 1 brick mutual to masonry, </t>
    </r>
    <r>
      <rPr>
        <b/>
        <u/>
        <sz val="10"/>
        <color rgb="FFFF0000"/>
        <rFont val="Arial"/>
        <family val="2"/>
      </rPr>
      <t>TARTORA</t>
    </r>
    <r>
      <rPr>
        <sz val="10"/>
        <rFont val="Arial"/>
        <family val="2"/>
      </rPr>
      <t xml:space="preserve"> mix mortar, for Mastaba and steps</t>
    </r>
  </si>
  <si>
    <r>
      <t xml:space="preserve">Provide and line up 20 cm  wall thickness friendly environmental product mutual to masonry, </t>
    </r>
    <r>
      <rPr>
        <b/>
        <u/>
        <sz val="10"/>
        <color rgb="FFFF0000"/>
        <rFont val="Arial"/>
        <family val="2"/>
      </rPr>
      <t>TARTORA</t>
    </r>
    <r>
      <rPr>
        <sz val="10"/>
        <rFont val="Arial"/>
        <family val="2"/>
      </rPr>
      <t xml:space="preserve"> mix mortar.</t>
    </r>
  </si>
  <si>
    <r>
      <t xml:space="preserve">Provide and line up 45 cm  wall thickness friendly environmental product mutual to masonry, </t>
    </r>
    <r>
      <rPr>
        <b/>
        <u/>
        <sz val="10"/>
        <color rgb="FFFF0000"/>
        <rFont val="Arial"/>
        <family val="2"/>
      </rPr>
      <t>TARTORA</t>
    </r>
    <r>
      <rPr>
        <sz val="10"/>
        <rFont val="Arial"/>
        <family val="2"/>
      </rPr>
      <t xml:space="preserve"> mix mortar.</t>
    </r>
  </si>
  <si>
    <r>
      <t xml:space="preserve">Provide and line up brick wall thickness 35cm friendly environmental product mutual to masonry, </t>
    </r>
    <r>
      <rPr>
        <b/>
        <u/>
        <sz val="10"/>
        <color rgb="FFFF0000"/>
        <rFont val="Arial"/>
        <family val="2"/>
      </rPr>
      <t>TARTORA</t>
    </r>
    <r>
      <rPr>
        <sz val="10"/>
        <rFont val="Arial"/>
        <family val="2"/>
      </rPr>
      <t xml:space="preserve"> MIX  1:6 mortar.</t>
    </r>
  </si>
  <si>
    <t>Provide and line up 45 cm (Two Brick)  wall thickness friendly environmental product mutual to masonry, C/S mix mortar. FOR FOUNDATION</t>
  </si>
  <si>
    <r>
      <t xml:space="preserve">Provide, manufacture and fix in position 60x60 cm Gypsum false ceilings for </t>
    </r>
    <r>
      <rPr>
        <b/>
        <sz val="10"/>
        <rFont val="Arial"/>
        <family val="2"/>
      </rPr>
      <t>main building</t>
    </r>
    <r>
      <rPr>
        <sz val="10"/>
        <rFont val="Arial"/>
        <family val="2"/>
      </rPr>
      <t xml:space="preserve"> (MEASURED IN M²) Rate should include any extra cost for waste, support, finishing…etc. to the satisfaction of the Engineer.</t>
    </r>
  </si>
  <si>
    <t>Holding Cells (Provisional Sums)</t>
  </si>
  <si>
    <t>Latrine and PIT</t>
  </si>
  <si>
    <t>Boundary Walls (Provisional Sums)</t>
  </si>
  <si>
    <r>
      <t xml:space="preserve">Boundary Wall </t>
    </r>
    <r>
      <rPr>
        <b/>
        <sz val="10"/>
        <color rgb="FFFF0000"/>
        <rFont val="Arial"/>
        <family val="2"/>
      </rPr>
      <t>(Provisional Sums)</t>
    </r>
  </si>
  <si>
    <t>METHOD OF MEASUREMENT</t>
  </si>
  <si>
    <t>Community Policing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</si>
</sst>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00_-;_-* #,##0.00\-;_-* &quot;-&quot;??_-;_-@_-"/>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
    <numFmt numFmtId="170" formatCode="#."/>
    <numFmt numFmtId="171" formatCode="#,##0.00\ &quot;Pts&quot;;[Red]\-#,##0.00\ &quot;Pts&quot;"/>
    <numFmt numFmtId="172" formatCode="_-* #,##0\ _P_t_s_-;\-* #,##0\ _P_t_s_-;_-* &quot;-&quot;\ _P_t_s_-;_-@_-"/>
    <numFmt numFmtId="173" formatCode="_-* #,##0\ &quot;Pts&quot;_-;\-* #,##0\ &quot;Pts&quot;_-;_-* &quot;-&quot;\ &quot;Pts&quot;_-;_-@_-"/>
    <numFmt numFmtId="174" formatCode="_-* #,##0.00\ &quot;Pts&quot;_-;\-* #,##0.00\ &quot;Pts&quot;_-;_-* &quot;-&quot;??\ &quot;Pts&quot;_-;_-@_-"/>
    <numFmt numFmtId="175" formatCode="_(* #,##0.00000_);_(* \(#,##0.00000\);_(* &quot;-&quot;??_);_(@_)"/>
    <numFmt numFmtId="176" formatCode="&quot;Rp&quot;#,##0.00_);[Red]\(&quot;Rp&quot;#,##0.00\)"/>
    <numFmt numFmtId="177" formatCode="_(&quot;Rp&quot;* #,##0.00_);_(&quot;Rp&quot;* \(#,##0.00\);_(&quot;Rp&quot;* &quot;-&quot;??_);_(@_)"/>
    <numFmt numFmtId="178" formatCode="#,##0_);[Red]\(#,##0\);;@"/>
    <numFmt numFmtId="179" formatCode="_([$€-2]* #,##0.00_);_([$€-2]* \(#,##0.00\);_([$€-2]* &quot;-&quot;??_)"/>
    <numFmt numFmtId="180" formatCode="0.00_)"/>
    <numFmt numFmtId="181" formatCode="#,##0.000_);\(#,##0.000\)"/>
    <numFmt numFmtId="182" formatCode="#,##0.00\ _$;\-#,##0.00\ _$"/>
    <numFmt numFmtId="183" formatCode="_(&quot;Cr$&quot;\ * #,##0_);_(&quot;Cr$&quot;\ * \(#,##0\);_(&quot;Cr$&quot;\ * &quot;-&quot;_);_(@_)"/>
    <numFmt numFmtId="184" formatCode="_(&quot;Cr$&quot;\ * #,##0.00_);_(&quot;Cr$&quot;\ * \(#,##0.00\);_(&quot;Cr$&quot;\ * &quot;-&quot;??_);_(@_)"/>
    <numFmt numFmtId="185" formatCode="&quot;öS&quot;\ #,##0.00;[Red]\-&quot;öS&quot;\ #,##0.00"/>
    <numFmt numFmtId="186" formatCode="_(* #,##0.000_);_(* \(#,##0.000\);_(* &quot;-&quot;??_);_(@_)"/>
    <numFmt numFmtId="187" formatCode="0.0000"/>
    <numFmt numFmtId="188" formatCode="&quot;Rp. &quot;#,##0_);[Red]\(&quot;Rp. &quot;#,##0\)"/>
    <numFmt numFmtId="189" formatCode="0.0%"/>
    <numFmt numFmtId="190" formatCode="_-&quot;$&quot;* #,##0_-;\-&quot;$&quot;* #,##0_-;_-&quot;$&quot;* &quot;-&quot;_-;_-@_-"/>
    <numFmt numFmtId="191" formatCode="_-&quot;$&quot;* #,##0.00_-;\-&quot;$&quot;* #,##0.00_-;_-&quot;$&quot;* &quot;-&quot;??_-;_-@_-"/>
    <numFmt numFmtId="192" formatCode="&quot;\&quot;#,##0;[Red]&quot;\&quot;&quot;\&quot;\-#,##0"/>
    <numFmt numFmtId="193" formatCode="&quot;\&quot;#,##0.00;[Red]&quot;\&quot;&quot;\&quot;&quot;\&quot;&quot;\&quot;&quot;\&quot;&quot;\&quot;\-#,##0.00"/>
    <numFmt numFmtId="194" formatCode="&quot;\&quot;#,##0.00;[Red]&quot;\&quot;\-#,##0.00"/>
    <numFmt numFmtId="195" formatCode="&quot;\&quot;#,##0;[Red]&quot;\&quot;\-#,##0"/>
    <numFmt numFmtId="196" formatCode="_ * #,##0_)_$_ ;_ * \(#,##0\)_$_ ;_ * &quot;-&quot;_)_$_ ;_ @_ "/>
    <numFmt numFmtId="197" formatCode="_ * #,##0.00_)_$_ ;_ * \(#,##0.00\)_$_ ;_ * &quot;-&quot;??_)_$_ ;_ @_ "/>
    <numFmt numFmtId="198" formatCode="_ * #,##0.00_ ;_ * \-#,##0.00_ ;_ * &quot;-&quot;??_ ;_ @_ "/>
    <numFmt numFmtId="199" formatCode="_ &quot;¥&quot;* #,##0.00_ ;_ &quot;¥&quot;* \-#,##0.00_ ;_ &quot;¥&quot;* &quot;-&quot;??_ ;_ @_ "/>
    <numFmt numFmtId="200" formatCode="_(\ #,##0.00_);_(\(#,##0.00\);_(&quot; &quot;??_);_(@_)"/>
    <numFmt numFmtId="201" formatCode="_(* #,##0.00_);_(* \(#,##0.00\);_(* &quot; &quot;??_);_(@_)"/>
  </numFmts>
  <fonts count="79">
    <font>
      <sz val="10"/>
      <name val="Arial"/>
      <charset val="17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2"/>
      <name val="Arial"/>
      <family val="2"/>
    </font>
    <font>
      <sz val="8"/>
      <name val="Arial"/>
      <family val="2"/>
    </font>
    <font>
      <b/>
      <sz val="12"/>
      <name val="Arial"/>
      <family val="2"/>
    </font>
    <font>
      <sz val="10"/>
      <name val="Arabic Transparent"/>
      <charset val="178"/>
    </font>
    <font>
      <sz val="7"/>
      <name val="Small Fonts"/>
      <family val="2"/>
    </font>
    <font>
      <sz val="10"/>
      <name val="MS Sans Serif"/>
      <family val="2"/>
      <charset val="178"/>
    </font>
    <font>
      <b/>
      <sz val="10"/>
      <name val="MS Sans Serif"/>
      <family val="2"/>
      <charset val="178"/>
    </font>
    <font>
      <b/>
      <sz val="11"/>
      <name val="Arial"/>
      <family val="2"/>
    </font>
    <font>
      <sz val="11"/>
      <name val="Arial"/>
      <family val="2"/>
    </font>
    <font>
      <sz val="11"/>
      <name val="Arial"/>
      <family val="2"/>
      <charset val="178"/>
    </font>
    <font>
      <sz val="14"/>
      <name val="?? ??"/>
      <family val="2"/>
      <charset val="128"/>
    </font>
    <font>
      <sz val="11"/>
      <name val="DUTCH"/>
      <family val="1"/>
    </font>
    <font>
      <sz val="10"/>
      <name val="Helv"/>
      <family val="2"/>
    </font>
    <font>
      <sz val="12"/>
      <name val="Times New Roman"/>
      <family val="1"/>
    </font>
    <font>
      <sz val="1"/>
      <color indexed="8"/>
      <name val="Courier"/>
      <family val="3"/>
    </font>
    <font>
      <sz val="12"/>
      <name val="Helv"/>
      <family val="2"/>
    </font>
    <font>
      <sz val="12"/>
      <color indexed="10"/>
      <name val="Helv"/>
      <family val="2"/>
    </font>
    <font>
      <sz val="1"/>
      <color indexed="16"/>
      <name val="Courier"/>
      <family val="3"/>
    </font>
    <font>
      <sz val="12"/>
      <name val="宋体"/>
      <charset val="134"/>
    </font>
    <font>
      <sz val="12"/>
      <name val="¹ÙÅÁÃ¼"/>
      <family val="2"/>
    </font>
    <font>
      <sz val="12"/>
      <name val="¹UAAA¼"/>
      <family val="3"/>
    </font>
    <font>
      <sz val="8"/>
      <name val="Times New Roman"/>
      <family val="1"/>
    </font>
    <font>
      <sz val="11"/>
      <name val="昆仑楷体"/>
      <charset val="134"/>
    </font>
    <font>
      <b/>
      <sz val="12"/>
      <name val="Times New Roman"/>
      <family val="1"/>
    </font>
    <font>
      <b/>
      <sz val="10"/>
      <name val="Times New Roman"/>
      <family val="1"/>
    </font>
    <font>
      <sz val="10"/>
      <name val="MS Sans Serif"/>
      <family val="2"/>
    </font>
    <font>
      <sz val="12"/>
      <name val="Tms Rmn"/>
      <family val="1"/>
    </font>
    <font>
      <sz val="10"/>
      <name val="Tms Rmn"/>
      <family val="1"/>
    </font>
    <font>
      <sz val="11"/>
      <color indexed="8"/>
      <name val="Calibri"/>
      <family val="2"/>
    </font>
    <font>
      <sz val="10"/>
      <name val="MS Serif"/>
      <family val="1"/>
    </font>
    <font>
      <sz val="10"/>
      <name val="Century Gothic"/>
      <family val="2"/>
    </font>
    <font>
      <b/>
      <sz val="10"/>
      <color indexed="8"/>
      <name val="Arial"/>
      <family val="2"/>
    </font>
    <font>
      <sz val="10"/>
      <color indexed="16"/>
      <name val="MS Serif"/>
      <family val="1"/>
    </font>
    <font>
      <sz val="11"/>
      <name val="Helv"/>
      <family val="2"/>
    </font>
    <font>
      <i/>
      <sz val="1"/>
      <color indexed="8"/>
      <name val="Courier"/>
      <family val="3"/>
    </font>
    <font>
      <b/>
      <sz val="1"/>
      <color indexed="16"/>
      <name val="Courier"/>
      <family val="3"/>
    </font>
    <font>
      <b/>
      <sz val="8"/>
      <name val="MS Sans Serif"/>
      <family val="2"/>
    </font>
    <font>
      <u/>
      <sz val="8"/>
      <color indexed="12"/>
      <name val="Arial"/>
      <family val="2"/>
    </font>
    <font>
      <u/>
      <sz val="10"/>
      <color indexed="12"/>
      <name val="Arial"/>
      <family val="2"/>
    </font>
    <font>
      <b/>
      <sz val="14"/>
      <name val="Helv"/>
      <family val="2"/>
    </font>
    <font>
      <sz val="9"/>
      <name val="Arial"/>
      <family val="2"/>
    </font>
    <font>
      <sz val="10"/>
      <name val="Times New Roman"/>
      <family val="1"/>
    </font>
    <font>
      <sz val="10"/>
      <name val="Courier"/>
      <family val="3"/>
    </font>
    <font>
      <b/>
      <sz val="14"/>
      <name val="Times New Roman"/>
      <family val="1"/>
    </font>
    <font>
      <b/>
      <sz val="10"/>
      <color indexed="8"/>
      <name val="Univers"/>
      <family val="1"/>
      <charset val="2"/>
    </font>
    <font>
      <sz val="8"/>
      <name val="Wingdings"/>
      <charset val="2"/>
    </font>
    <font>
      <b/>
      <sz val="18"/>
      <color indexed="8"/>
      <name val="Cambria"/>
      <family val="1"/>
    </font>
    <font>
      <sz val="8"/>
      <name val="MS Sans Serif"/>
      <family val="2"/>
    </font>
    <font>
      <b/>
      <sz val="8"/>
      <color indexed="8"/>
      <name val="Helv"/>
      <family val="2"/>
    </font>
    <font>
      <sz val="24"/>
      <color indexed="13"/>
      <name val="Helv"/>
      <family val="2"/>
    </font>
    <font>
      <u/>
      <sz val="10"/>
      <color indexed="14"/>
      <name val="COUR"/>
      <family val="3"/>
    </font>
    <font>
      <sz val="12"/>
      <name val="新細明體"/>
      <family val="1"/>
      <charset val="136"/>
    </font>
    <font>
      <sz val="14"/>
      <name val="뼻뮝"/>
      <family val="3"/>
    </font>
    <font>
      <sz val="12"/>
      <name val="뼻뮝"/>
      <family val="3"/>
    </font>
    <font>
      <sz val="12"/>
      <name val="바탕체"/>
      <family val="3"/>
    </font>
    <font>
      <sz val="10"/>
      <name val="굴림체"/>
      <family val="3"/>
    </font>
    <font>
      <sz val="11"/>
      <color indexed="8"/>
      <name val="宋体"/>
      <charset val="134"/>
    </font>
    <font>
      <sz val="10"/>
      <name val="宋体"/>
      <charset val="134"/>
    </font>
    <font>
      <sz val="9"/>
      <name val="宋体"/>
      <charset val="134"/>
    </font>
    <font>
      <sz val="11"/>
      <color theme="1"/>
      <name val="Calibri"/>
      <family val="2"/>
      <scheme val="minor"/>
    </font>
    <font>
      <sz val="11"/>
      <name val="Calibri"/>
      <family val="2"/>
      <scheme val="minor"/>
    </font>
    <font>
      <b/>
      <sz val="8"/>
      <name val="Arial"/>
      <family val="2"/>
    </font>
    <font>
      <b/>
      <u/>
      <sz val="10"/>
      <color rgb="FFFF0000"/>
      <name val="Arial"/>
      <family val="2"/>
    </font>
    <font>
      <sz val="10"/>
      <name val="Arial"/>
      <family val="2"/>
    </font>
    <font>
      <sz val="10"/>
      <name val="Calibri"/>
      <family val="2"/>
      <scheme val="minor"/>
    </font>
    <font>
      <b/>
      <u val="singleAccounting"/>
      <sz val="10"/>
      <name val="Arial"/>
      <family val="2"/>
    </font>
    <font>
      <u/>
      <sz val="10"/>
      <name val="Arial"/>
      <family val="2"/>
    </font>
    <font>
      <sz val="10"/>
      <color rgb="FFFF0000"/>
      <name val="Arial"/>
      <family val="2"/>
    </font>
    <font>
      <b/>
      <sz val="10"/>
      <color rgb="FFFF0000"/>
      <name val="Arial"/>
      <family val="2"/>
    </font>
    <font>
      <b/>
      <u/>
      <sz val="10"/>
      <name val="Arial"/>
      <family val="2"/>
      <charset val="178"/>
    </font>
    <font>
      <sz val="10"/>
      <name val="Arial"/>
      <family val="2"/>
      <charset val="178"/>
    </font>
  </fonts>
  <fills count="15">
    <fill>
      <patternFill patternType="none"/>
    </fill>
    <fill>
      <patternFill patternType="gray125"/>
    </fill>
    <fill>
      <patternFill patternType="lightUp">
        <fgColor indexed="9"/>
        <bgColor indexed="27"/>
      </patternFill>
    </fill>
    <fill>
      <patternFill patternType="lightUp">
        <fgColor indexed="9"/>
        <bgColor indexed="26"/>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9"/>
        <bgColor indexed="9"/>
      </patternFill>
    </fill>
    <fill>
      <patternFill patternType="solid">
        <fgColor indexed="15"/>
        <bgColor indexed="64"/>
      </patternFill>
    </fill>
    <fill>
      <patternFill patternType="darkVertical"/>
    </fill>
    <fill>
      <patternFill patternType="solid">
        <fgColor indexed="58"/>
        <bgColor indexed="64"/>
      </patternFill>
    </fill>
    <fill>
      <patternFill patternType="solid">
        <fgColor indexed="12"/>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3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top/>
      <bottom style="thick">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8"/>
      </right>
      <top/>
      <bottom/>
      <diagonal/>
    </border>
    <border diagonalUp="1" diagonalDown="1">
      <left/>
      <right/>
      <top/>
      <bottom/>
      <diagonal style="thin">
        <color indexed="64"/>
      </diagonal>
    </border>
    <border>
      <left style="thin">
        <color indexed="64"/>
      </left>
      <right style="thin">
        <color indexed="64"/>
      </right>
      <top/>
      <bottom/>
      <diagonal/>
    </border>
    <border>
      <left/>
      <right/>
      <top style="medium">
        <color indexed="64"/>
      </top>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s>
  <cellStyleXfs count="320">
    <xf numFmtId="0" fontId="0" fillId="0" borderId="0"/>
    <xf numFmtId="0" fontId="18" fillId="0" borderId="0"/>
    <xf numFmtId="0" fontId="19"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1" fillId="0" borderId="0"/>
    <xf numFmtId="0" fontId="21" fillId="0" borderId="0"/>
    <xf numFmtId="0" fontId="21" fillId="0" borderId="0"/>
    <xf numFmtId="0" fontId="22" fillId="0" borderId="0">
      <protection locked="0"/>
    </xf>
    <xf numFmtId="0" fontId="22" fillId="0" borderId="0">
      <protection locked="0"/>
    </xf>
    <xf numFmtId="0" fontId="22" fillId="0" borderId="0">
      <protection locked="0"/>
    </xf>
    <xf numFmtId="0" fontId="22" fillId="0" borderId="0">
      <protection locked="0"/>
    </xf>
    <xf numFmtId="170" fontId="22" fillId="0" borderId="0">
      <protection locked="0"/>
    </xf>
    <xf numFmtId="0" fontId="23" fillId="0" borderId="0"/>
    <xf numFmtId="168" fontId="5" fillId="0" borderId="0">
      <protection locked="0"/>
    </xf>
    <xf numFmtId="168" fontId="5" fillId="0" borderId="0">
      <protection locked="0"/>
    </xf>
    <xf numFmtId="168" fontId="5" fillId="0" borderId="0">
      <protection locked="0"/>
    </xf>
    <xf numFmtId="0" fontId="22" fillId="0" borderId="0">
      <protection locked="0"/>
    </xf>
    <xf numFmtId="0" fontId="24" fillId="0" borderId="0"/>
    <xf numFmtId="170" fontId="25" fillId="0" borderId="0">
      <protection locked="0"/>
    </xf>
    <xf numFmtId="168" fontId="5" fillId="0" borderId="0">
      <protection locked="0"/>
    </xf>
    <xf numFmtId="168" fontId="5" fillId="0" borderId="0">
      <protection locked="0"/>
    </xf>
    <xf numFmtId="168" fontId="5" fillId="0" borderId="0">
      <protection locked="0"/>
    </xf>
    <xf numFmtId="0" fontId="22" fillId="0" borderId="0">
      <protection locked="0"/>
    </xf>
    <xf numFmtId="0" fontId="22" fillId="0" borderId="0">
      <protection locked="0"/>
    </xf>
    <xf numFmtId="0" fontId="5" fillId="0" borderId="0"/>
    <xf numFmtId="0" fontId="26" fillId="0" borderId="0">
      <alignment vertical="center"/>
    </xf>
    <xf numFmtId="9" fontId="27" fillId="0" borderId="0" applyFont="0" applyFill="0" applyBorder="0" applyAlignment="0" applyProtection="0"/>
    <xf numFmtId="171" fontId="21" fillId="0" borderId="0" applyFont="0" applyFill="0" applyBorder="0" applyAlignment="0" applyProtection="0"/>
    <xf numFmtId="0" fontId="28" fillId="0" borderId="0" applyFont="0" applyFill="0" applyBorder="0" applyAlignment="0" applyProtection="0"/>
    <xf numFmtId="172" fontId="21" fillId="0" borderId="0" applyFont="0" applyFill="0" applyBorder="0" applyAlignment="0" applyProtection="0"/>
    <xf numFmtId="0" fontId="28" fillId="0" borderId="0" applyFont="0" applyFill="0" applyBorder="0" applyAlignment="0" applyProtection="0"/>
    <xf numFmtId="0" fontId="29" fillId="0" borderId="0">
      <alignment horizontal="center" wrapText="1"/>
      <protection locked="0"/>
    </xf>
    <xf numFmtId="173" fontId="21" fillId="0" borderId="0" applyFont="0" applyFill="0" applyBorder="0" applyAlignment="0" applyProtection="0"/>
    <xf numFmtId="0" fontId="28" fillId="0" borderId="0" applyFont="0" applyFill="0" applyBorder="0" applyAlignment="0" applyProtection="0"/>
    <xf numFmtId="174" fontId="21" fillId="0" borderId="0" applyFont="0" applyFill="0" applyBorder="0" applyAlignment="0" applyProtection="0"/>
    <xf numFmtId="0" fontId="28" fillId="0" borderId="0" applyFont="0" applyFill="0" applyBorder="0" applyAlignment="0" applyProtection="0"/>
    <xf numFmtId="0" fontId="30" fillId="0" borderId="1">
      <alignment horizontal="left"/>
    </xf>
    <xf numFmtId="0" fontId="31" fillId="0" borderId="0" applyNumberFormat="0" applyFill="0" applyBorder="0" applyAlignment="0" applyProtection="0"/>
    <xf numFmtId="0" fontId="32" fillId="0" borderId="2" applyNumberFormat="0" applyBorder="0">
      <alignment horizontal="center"/>
    </xf>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alignment horizontal="center"/>
    </xf>
    <xf numFmtId="0" fontId="28" fillId="0" borderId="0"/>
    <xf numFmtId="0" fontId="27" fillId="0" borderId="0"/>
    <xf numFmtId="0" fontId="28" fillId="0" borderId="0"/>
    <xf numFmtId="175" fontId="5" fillId="0" borderId="0" applyFill="0" applyBorder="0" applyAlignment="0"/>
    <xf numFmtId="43" fontId="5" fillId="0" borderId="0" applyFont="0" applyFill="0" applyBorder="0" applyAlignment="0" applyProtection="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37" fontId="34"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6" fontId="3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0" fontId="37" fillId="0" borderId="0" applyNumberFormat="0" applyAlignment="0">
      <alignment horizontal="left"/>
    </xf>
    <xf numFmtId="44" fontId="5" fillId="0" borderId="0" applyFont="0" applyFill="0" applyBorder="0" applyAlignment="0" applyProtection="0"/>
    <xf numFmtId="44" fontId="5"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7" fontId="5" fillId="0" borderId="0" applyFont="0" applyFill="0" applyBorder="0" applyAlignment="0" applyProtection="0"/>
    <xf numFmtId="0" fontId="5" fillId="0" borderId="0" applyFont="0" applyFill="0" applyBorder="0" applyAlignment="0" applyProtection="0"/>
    <xf numFmtId="0" fontId="23" fillId="0" borderId="0"/>
    <xf numFmtId="0" fontId="23" fillId="0" borderId="4"/>
    <xf numFmtId="0" fontId="5" fillId="0" borderId="0" applyFont="0" applyFill="0" applyBorder="0" applyAlignment="0" applyProtection="0"/>
    <xf numFmtId="178" fontId="38" fillId="0" borderId="0" applyFont="0" applyFill="0" applyBorder="0">
      <alignment horizontal="left" vertical="top" wrapText="1"/>
      <protection locked="0"/>
    </xf>
    <xf numFmtId="166" fontId="5" fillId="0" borderId="0" applyFont="0" applyFill="0" applyBorder="0" applyAlignment="0" applyProtection="0"/>
    <xf numFmtId="168" fontId="5"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40" fillId="0" borderId="0" applyNumberFormat="0" applyAlignment="0">
      <alignment horizontal="left"/>
    </xf>
    <xf numFmtId="179" fontId="41" fillId="0" borderId="0" applyFont="0" applyFill="0" applyBorder="0" applyAlignment="0" applyProtection="0"/>
    <xf numFmtId="178"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0" fontId="36" fillId="0" borderId="0"/>
    <xf numFmtId="0" fontId="22" fillId="0" borderId="0">
      <protection locked="0"/>
    </xf>
    <xf numFmtId="0" fontId="22" fillId="0" borderId="0">
      <protection locked="0"/>
    </xf>
    <xf numFmtId="0" fontId="22" fillId="0" borderId="0">
      <protection locked="0"/>
    </xf>
    <xf numFmtId="0" fontId="42" fillId="0" borderId="0">
      <protection locked="0"/>
    </xf>
    <xf numFmtId="0" fontId="22" fillId="0" borderId="0">
      <protection locked="0"/>
    </xf>
    <xf numFmtId="0" fontId="22" fillId="0" borderId="0">
      <protection locked="0"/>
    </xf>
    <xf numFmtId="0" fontId="22" fillId="0" borderId="0">
      <protection locked="0"/>
    </xf>
    <xf numFmtId="0" fontId="42" fillId="0" borderId="0">
      <protection locked="0"/>
    </xf>
    <xf numFmtId="2" fontId="5" fillId="0" borderId="0" applyFont="0" applyFill="0" applyBorder="0" applyAlignment="0" applyProtection="0"/>
    <xf numFmtId="38" fontId="9" fillId="4" borderId="0" applyNumberFormat="0" applyBorder="0" applyAlignment="0" applyProtection="0"/>
    <xf numFmtId="0" fontId="10" fillId="0" borderId="5" applyNumberFormat="0" applyAlignment="0" applyProtection="0">
      <alignment horizontal="left" vertical="center"/>
    </xf>
    <xf numFmtId="0" fontId="10" fillId="0" borderId="6">
      <alignment horizontal="left" vertical="center"/>
    </xf>
    <xf numFmtId="170" fontId="43" fillId="0" borderId="0">
      <protection locked="0"/>
    </xf>
    <xf numFmtId="170" fontId="43" fillId="0" borderId="0">
      <protection locked="0"/>
    </xf>
    <xf numFmtId="0" fontId="44" fillId="0" borderId="7">
      <alignment horizontal="center"/>
    </xf>
    <xf numFmtId="0" fontId="44" fillId="0" borderId="0">
      <alignment horizontal="center"/>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10" fontId="9" fillId="5" borderId="8" applyNumberFormat="0" applyBorder="0" applyAlignment="0" applyProtection="0"/>
    <xf numFmtId="0" fontId="47" fillId="6" borderId="4"/>
    <xf numFmtId="0" fontId="48" fillId="0" borderId="9">
      <alignment horizontal="center"/>
    </xf>
    <xf numFmtId="182" fontId="41" fillId="0" borderId="0"/>
    <xf numFmtId="0" fontId="48" fillId="0" borderId="9">
      <alignment horizontal="center"/>
    </xf>
    <xf numFmtId="0" fontId="48" fillId="0" borderId="9">
      <alignment horizontal="center"/>
    </xf>
    <xf numFmtId="0" fontId="48" fillId="0" borderId="10">
      <alignment horizontal="center"/>
    </xf>
    <xf numFmtId="0" fontId="48" fillId="0" borderId="10">
      <alignment horizontal="center"/>
    </xf>
    <xf numFmtId="0" fontId="48" fillId="0" borderId="10">
      <alignment horizontal="center"/>
    </xf>
    <xf numFmtId="0" fontId="48" fillId="0" borderId="10">
      <alignment horizontal="center"/>
    </xf>
    <xf numFmtId="0" fontId="48" fillId="0" borderId="10">
      <alignment horizontal="center"/>
    </xf>
    <xf numFmtId="0" fontId="48" fillId="0" borderId="9">
      <alignment horizontal="center"/>
    </xf>
    <xf numFmtId="1" fontId="17" fillId="0" borderId="0">
      <protection locked="0"/>
    </xf>
    <xf numFmtId="38" fontId="33" fillId="0" borderId="0" applyFont="0" applyFill="0" applyBorder="0" applyAlignment="0" applyProtection="0"/>
    <xf numFmtId="40" fontId="33"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11" fillId="0" borderId="0" applyNumberFormat="0">
      <alignment horizontal="right"/>
    </xf>
    <xf numFmtId="37" fontId="12" fillId="0" borderId="0"/>
    <xf numFmtId="185"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9" fillId="0" borderId="0" applyNumberFormat="0" applyAlignment="0">
      <alignment horizontal="center"/>
    </xf>
    <xf numFmtId="186" fontId="4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7" fillId="0" borderId="0"/>
    <xf numFmtId="0" fontId="5" fillId="0" borderId="0"/>
    <xf numFmtId="0" fontId="5" fillId="0" borderId="0"/>
    <xf numFmtId="0" fontId="5" fillId="0" borderId="0"/>
    <xf numFmtId="0" fontId="5" fillId="0" borderId="0"/>
    <xf numFmtId="39" fontId="41" fillId="0" borderId="0"/>
    <xf numFmtId="0" fontId="36" fillId="0" borderId="0"/>
    <xf numFmtId="187" fontId="50" fillId="0" borderId="0"/>
    <xf numFmtId="187" fontId="50" fillId="0" borderId="0"/>
    <xf numFmtId="0" fontId="5" fillId="0" borderId="0"/>
    <xf numFmtId="0" fontId="5" fillId="0" borderId="0">
      <alignment vertical="center"/>
    </xf>
    <xf numFmtId="0" fontId="36" fillId="0" borderId="0"/>
    <xf numFmtId="0" fontId="36" fillId="0" borderId="0"/>
    <xf numFmtId="0" fontId="5" fillId="0" borderId="0"/>
    <xf numFmtId="0" fontId="5" fillId="0" borderId="0"/>
    <xf numFmtId="0" fontId="5" fillId="0" borderId="0"/>
    <xf numFmtId="0" fontId="5" fillId="0" borderId="11"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xf numFmtId="0" fontId="49" fillId="0" borderId="12" applyAlignment="0" applyProtection="0">
      <alignment horizontal="center"/>
    </xf>
    <xf numFmtId="0" fontId="32" fillId="0" borderId="0" applyFill="0" applyAlignment="0" applyProtection="0"/>
    <xf numFmtId="168" fontId="16" fillId="0" borderId="0" applyFont="0" applyFill="0" applyBorder="0" applyAlignment="0" applyProtection="0"/>
    <xf numFmtId="166" fontId="16" fillId="0" borderId="0" applyFont="0" applyFill="0" applyBorder="0" applyAlignment="0" applyProtection="0"/>
    <xf numFmtId="14" fontId="29" fillId="0" borderId="0">
      <alignment horizontal="center" wrapText="1"/>
      <protection locked="0"/>
    </xf>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3" fillId="0" borderId="13" applyNumberFormat="0" applyBorder="0"/>
    <xf numFmtId="39" fontId="52" fillId="7" borderId="4"/>
    <xf numFmtId="0" fontId="13" fillId="0" borderId="0" applyNumberFormat="0" applyFont="0" applyFill="0" applyBorder="0" applyAlignment="0" applyProtection="0">
      <alignment horizontal="left"/>
    </xf>
    <xf numFmtId="0" fontId="14" fillId="0" borderId="7">
      <alignment horizontal="center"/>
    </xf>
    <xf numFmtId="3" fontId="8" fillId="0" borderId="12">
      <alignment horizontal="right"/>
    </xf>
    <xf numFmtId="0" fontId="5" fillId="0" borderId="0"/>
    <xf numFmtId="188" fontId="5" fillId="8" borderId="8">
      <alignment horizontal="center" vertical="center" shrinkToFit="1"/>
    </xf>
    <xf numFmtId="0" fontId="53" fillId="9" borderId="0" applyNumberFormat="0" applyFont="0" applyBorder="0" applyAlignment="0">
      <alignment horizontal="center"/>
    </xf>
    <xf numFmtId="0" fontId="23" fillId="0" borderId="0"/>
    <xf numFmtId="189" fontId="5" fillId="0" borderId="0" applyNumberFormat="0" applyFill="0" applyBorder="0" applyAlignment="0" applyProtection="0">
      <alignment horizontal="left"/>
    </xf>
    <xf numFmtId="49" fontId="8" fillId="0" borderId="0" applyBorder="0" applyAlignment="0"/>
    <xf numFmtId="0" fontId="53" fillId="1" borderId="6" applyNumberFormat="0" applyFont="0" applyAlignment="0">
      <alignment horizontal="center"/>
    </xf>
    <xf numFmtId="0" fontId="54" fillId="0" borderId="0" applyNumberFormat="0" applyFill="0" applyBorder="0" applyAlignment="0" applyProtection="0"/>
    <xf numFmtId="0" fontId="55" fillId="0" borderId="0" applyNumberFormat="0" applyFill="0" applyBorder="0" applyAlignment="0">
      <alignment horizontal="center"/>
    </xf>
    <xf numFmtId="0" fontId="5" fillId="10" borderId="0"/>
    <xf numFmtId="40" fontId="56" fillId="0" borderId="0" applyBorder="0">
      <alignment horizontal="right"/>
    </xf>
    <xf numFmtId="178" fontId="38" fillId="0" borderId="0" applyFont="0">
      <protection locked="0"/>
    </xf>
    <xf numFmtId="0" fontId="23" fillId="0" borderId="4"/>
    <xf numFmtId="0" fontId="5" fillId="0" borderId="0">
      <alignment vertical="center"/>
    </xf>
    <xf numFmtId="0" fontId="16" fillId="0" borderId="0">
      <alignment vertical="center"/>
    </xf>
    <xf numFmtId="0" fontId="5" fillId="0" borderId="0">
      <alignment vertical="center"/>
    </xf>
    <xf numFmtId="0" fontId="5" fillId="0" borderId="0"/>
    <xf numFmtId="0" fontId="16" fillId="0" borderId="0"/>
    <xf numFmtId="0" fontId="5" fillId="0" borderId="0"/>
    <xf numFmtId="0" fontId="57" fillId="11" borderId="0"/>
    <xf numFmtId="0" fontId="47" fillId="0" borderId="14"/>
    <xf numFmtId="0" fontId="47" fillId="0" borderId="4"/>
    <xf numFmtId="166" fontId="5" fillId="0" borderId="0" applyFont="0" applyFill="0" applyBorder="0" applyAlignment="0" applyProtection="0"/>
    <xf numFmtId="168" fontId="5" fillId="0" borderId="0" applyFont="0" applyFill="0" applyBorder="0" applyAlignment="0" applyProtection="0"/>
    <xf numFmtId="178" fontId="38" fillId="0" borderId="0" applyFont="0">
      <alignment horizontal="center"/>
      <protection locked="0"/>
    </xf>
    <xf numFmtId="0" fontId="58" fillId="0" borderId="0"/>
    <xf numFmtId="190" fontId="5" fillId="0" borderId="0" applyFont="0" applyFill="0" applyBorder="0" applyAlignment="0" applyProtection="0"/>
    <xf numFmtId="191"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6" fontId="59" fillId="0" borderId="0" applyFont="0" applyFill="0" applyBorder="0" applyAlignment="0" applyProtection="0"/>
    <xf numFmtId="168" fontId="59" fillId="0" borderId="0" applyFont="0" applyFill="0" applyBorder="0" applyAlignment="0" applyProtection="0"/>
    <xf numFmtId="190" fontId="59" fillId="0" borderId="0" applyFont="0" applyFill="0" applyBorder="0" applyAlignment="0" applyProtection="0"/>
    <xf numFmtId="191" fontId="59" fillId="0" borderId="0" applyFont="0" applyFill="0" applyBorder="0" applyAlignment="0" applyProtection="0"/>
    <xf numFmtId="0" fontId="59" fillId="0" borderId="0"/>
    <xf numFmtId="40" fontId="60" fillId="0" borderId="0" applyFont="0" applyFill="0" applyBorder="0" applyAlignment="0" applyProtection="0"/>
    <xf numFmtId="38"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10" fontId="5" fillId="0" borderId="0" applyFont="0" applyFill="0" applyBorder="0" applyAlignment="0" applyProtection="0"/>
    <xf numFmtId="0" fontId="61" fillId="0" borderId="0"/>
    <xf numFmtId="192" fontId="5" fillId="0" borderId="0" applyFont="0" applyFill="0" applyBorder="0" applyAlignment="0" applyProtection="0"/>
    <xf numFmtId="193" fontId="5" fillId="0" borderId="0" applyFont="0" applyFill="0" applyBorder="0" applyAlignment="0" applyProtection="0"/>
    <xf numFmtId="194" fontId="62" fillId="0" borderId="0" applyFont="0" applyFill="0" applyBorder="0" applyAlignment="0" applyProtection="0"/>
    <xf numFmtId="195" fontId="62" fillId="0" borderId="0" applyFont="0" applyFill="0" applyBorder="0" applyAlignment="0" applyProtection="0"/>
    <xf numFmtId="0" fontId="63" fillId="0" borderId="0"/>
    <xf numFmtId="0" fontId="59" fillId="0" borderId="0"/>
    <xf numFmtId="196" fontId="21" fillId="0" borderId="0" applyFont="0" applyFill="0" applyBorder="0" applyAlignment="0" applyProtection="0"/>
    <xf numFmtId="197" fontId="21" fillId="0" borderId="0" applyFont="0" applyFill="0" applyBorder="0" applyAlignment="0" applyProtection="0"/>
    <xf numFmtId="198" fontId="26" fillId="0" borderId="0" applyFont="0" applyFill="0" applyBorder="0" applyAlignment="0" applyProtection="0"/>
    <xf numFmtId="43" fontId="64" fillId="0" borderId="0" applyFont="0" applyFill="0" applyBorder="0" applyAlignment="0" applyProtection="0"/>
    <xf numFmtId="166" fontId="59" fillId="0" borderId="0" applyFont="0" applyFill="0" applyBorder="0" applyAlignment="0" applyProtection="0"/>
    <xf numFmtId="168" fontId="59" fillId="0" borderId="0" applyFont="0" applyFill="0" applyBorder="0" applyAlignment="0" applyProtection="0"/>
    <xf numFmtId="0" fontId="67" fillId="0" borderId="0"/>
    <xf numFmtId="0" fontId="65" fillId="0" borderId="0"/>
    <xf numFmtId="0" fontId="26" fillId="0" borderId="0">
      <alignment vertical="center"/>
    </xf>
    <xf numFmtId="0" fontId="26" fillId="0" borderId="0">
      <alignment vertical="center"/>
    </xf>
    <xf numFmtId="0" fontId="36"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4" fillId="0" borderId="0">
      <alignment vertical="center"/>
    </xf>
    <xf numFmtId="0" fontId="66"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33" fillId="0" borderId="0"/>
    <xf numFmtId="0" fontId="66" fillId="0" borderId="0">
      <alignment vertical="center"/>
    </xf>
    <xf numFmtId="39" fontId="41" fillId="0" borderId="0"/>
    <xf numFmtId="0" fontId="66" fillId="0" borderId="0">
      <alignment vertical="center"/>
    </xf>
    <xf numFmtId="0" fontId="66" fillId="0" borderId="0">
      <alignment vertical="center"/>
    </xf>
    <xf numFmtId="0" fontId="66" fillId="0" borderId="0">
      <alignment vertical="center"/>
    </xf>
    <xf numFmtId="0" fontId="20" fillId="0" borderId="0"/>
    <xf numFmtId="9" fontId="64" fillId="0" borderId="0" applyProtection="0">
      <alignment vertical="center"/>
    </xf>
    <xf numFmtId="49" fontId="26" fillId="0" borderId="8">
      <alignment vertical="center" wrapText="1"/>
    </xf>
    <xf numFmtId="190" fontId="59" fillId="0" borderId="0" applyFont="0" applyFill="0" applyBorder="0" applyAlignment="0" applyProtection="0"/>
    <xf numFmtId="191" fontId="59" fillId="0" borderId="0" applyFont="0" applyFill="0" applyBorder="0" applyAlignment="0" applyProtection="0"/>
    <xf numFmtId="199" fontId="26" fillId="0" borderId="0" applyFont="0" applyFill="0" applyBorder="0" applyAlignment="0" applyProtection="0">
      <alignment vertical="center"/>
    </xf>
    <xf numFmtId="0" fontId="4" fillId="0" borderId="0"/>
    <xf numFmtId="0" fontId="36" fillId="0" borderId="0"/>
    <xf numFmtId="43" fontId="71" fillId="0" borderId="0" applyFont="0" applyFill="0" applyBorder="0" applyAlignment="0" applyProtection="0"/>
    <xf numFmtId="0" fontId="5" fillId="0" borderId="0">
      <alignment vertical="center"/>
    </xf>
    <xf numFmtId="0" fontId="3" fillId="0" borderId="0"/>
    <xf numFmtId="0" fontId="5" fillId="0" borderId="0">
      <alignment vertical="center"/>
    </xf>
    <xf numFmtId="0" fontId="2" fillId="0" borderId="0"/>
    <xf numFmtId="0" fontId="1" fillId="0" borderId="0"/>
  </cellStyleXfs>
  <cellXfs count="170">
    <xf numFmtId="0" fontId="0" fillId="0" borderId="0" xfId="0"/>
    <xf numFmtId="0" fontId="7" fillId="0" borderId="12" xfId="198" applyFont="1" applyFill="1" applyBorder="1" applyAlignment="1">
      <alignment vertical="center" wrapText="1"/>
    </xf>
    <xf numFmtId="0" fontId="7" fillId="0" borderId="12" xfId="0" applyFont="1" applyFill="1" applyBorder="1" applyAlignment="1">
      <alignment vertical="center" wrapText="1"/>
    </xf>
    <xf numFmtId="0" fontId="5" fillId="0" borderId="12" xfId="198" applyFont="1" applyBorder="1" applyAlignment="1">
      <alignment vertical="center" wrapText="1"/>
    </xf>
    <xf numFmtId="164" fontId="5" fillId="0" borderId="12" xfId="150" applyNumberFormat="1" applyFont="1" applyBorder="1" applyAlignment="1">
      <alignment horizontal="center" vertical="center"/>
      <protection locked="0"/>
    </xf>
    <xf numFmtId="2" fontId="6" fillId="12" borderId="16" xfId="179" applyNumberFormat="1" applyFont="1" applyFill="1" applyBorder="1" applyAlignment="1">
      <alignment horizontal="center" vertical="center" wrapText="1"/>
    </xf>
    <xf numFmtId="43" fontId="6" fillId="12" borderId="16" xfId="179" applyNumberFormat="1" applyFont="1" applyFill="1" applyBorder="1" applyAlignment="1">
      <alignment horizontal="center" vertical="center" wrapText="1"/>
    </xf>
    <xf numFmtId="43" fontId="5" fillId="0" borderId="12" xfId="52" applyFont="1" applyFill="1" applyBorder="1" applyAlignment="1">
      <alignment horizontal="center" vertical="center" wrapText="1"/>
    </xf>
    <xf numFmtId="0" fontId="7" fillId="0" borderId="12" xfId="198" applyFont="1" applyBorder="1" applyAlignment="1">
      <alignment vertical="center" wrapText="1"/>
    </xf>
    <xf numFmtId="0" fontId="0" fillId="0" borderId="0" xfId="0" applyAlignment="1">
      <alignment vertical="center"/>
    </xf>
    <xf numFmtId="3" fontId="69" fillId="12" borderId="15" xfId="179" applyNumberFormat="1" applyFont="1" applyFill="1" applyBorder="1" applyAlignment="1">
      <alignment horizontal="center" vertical="center" wrapText="1"/>
    </xf>
    <xf numFmtId="43" fontId="6" fillId="12" borderId="17" xfId="52" applyFont="1" applyFill="1" applyBorder="1" applyAlignment="1">
      <alignment horizontal="center" vertical="center" wrapText="1"/>
    </xf>
    <xf numFmtId="43" fontId="5" fillId="0" borderId="12" xfId="52" applyFont="1" applyFill="1" applyBorder="1" applyAlignment="1">
      <alignment horizontal="center" vertical="center"/>
    </xf>
    <xf numFmtId="43" fontId="5" fillId="0" borderId="12" xfId="198" applyNumberFormat="1" applyFont="1" applyBorder="1" applyAlignment="1">
      <alignment horizontal="center" vertical="center"/>
    </xf>
    <xf numFmtId="2" fontId="6" fillId="12" borderId="21" xfId="179" applyNumberFormat="1" applyFont="1" applyFill="1" applyBorder="1" applyAlignment="1">
      <alignment horizontal="center" vertical="center"/>
    </xf>
    <xf numFmtId="0" fontId="5" fillId="0" borderId="0" xfId="0" applyFont="1" applyAlignment="1">
      <alignment vertical="center"/>
    </xf>
    <xf numFmtId="43" fontId="5" fillId="0" borderId="12" xfId="52" applyFont="1" applyBorder="1" applyAlignment="1" applyProtection="1">
      <alignment horizontal="right" vertical="center"/>
      <protection locked="0"/>
    </xf>
    <xf numFmtId="3" fontId="5" fillId="0" borderId="18" xfId="313" applyNumberFormat="1" applyFont="1" applyFill="1" applyBorder="1" applyAlignment="1">
      <alignment horizontal="center" vertical="center"/>
    </xf>
    <xf numFmtId="43" fontId="5" fillId="0" borderId="12" xfId="313" applyNumberFormat="1" applyFont="1" applyFill="1" applyBorder="1" applyAlignment="1">
      <alignment horizontal="center" vertical="center" wrapText="1"/>
    </xf>
    <xf numFmtId="43" fontId="5" fillId="0" borderId="12" xfId="313" applyNumberFormat="1" applyFont="1" applyFill="1" applyBorder="1" applyAlignment="1">
      <alignment vertical="center" wrapText="1"/>
    </xf>
    <xf numFmtId="43" fontId="5" fillId="0" borderId="12" xfId="313" applyNumberFormat="1" applyFont="1" applyFill="1" applyBorder="1" applyAlignment="1">
      <alignment horizontal="center" vertical="center"/>
    </xf>
    <xf numFmtId="43" fontId="5" fillId="0" borderId="19" xfId="52" applyFont="1" applyFill="1" applyBorder="1" applyAlignment="1">
      <alignment horizontal="center" vertical="center"/>
    </xf>
    <xf numFmtId="0" fontId="5" fillId="0" borderId="0" xfId="169" applyAlignment="1">
      <alignment vertical="center"/>
    </xf>
    <xf numFmtId="1" fontId="7" fillId="0" borderId="12" xfId="150" applyFont="1" applyBorder="1" applyAlignment="1">
      <alignment horizontal="left" vertical="center" wrapText="1"/>
      <protection locked="0"/>
    </xf>
    <xf numFmtId="43" fontId="6" fillId="12" borderId="16" xfId="52" applyFont="1" applyFill="1" applyBorder="1" applyAlignment="1">
      <alignment horizontal="center" vertical="center" wrapText="1"/>
    </xf>
    <xf numFmtId="2" fontId="5" fillId="0" borderId="12" xfId="313" applyNumberFormat="1" applyFont="1" applyFill="1" applyBorder="1" applyAlignment="1">
      <alignment horizontal="justify" vertical="center" wrapText="1"/>
    </xf>
    <xf numFmtId="2" fontId="7" fillId="0" borderId="12" xfId="313" applyNumberFormat="1" applyFont="1" applyFill="1" applyBorder="1" applyAlignment="1">
      <alignment horizontal="justify" vertical="center" wrapText="1"/>
    </xf>
    <xf numFmtId="2" fontId="6" fillId="0" borderId="12" xfId="313" applyNumberFormat="1" applyFont="1" applyFill="1" applyBorder="1" applyAlignment="1">
      <alignment horizontal="justify" vertical="center" wrapText="1"/>
    </xf>
    <xf numFmtId="2" fontId="5" fillId="0" borderId="18" xfId="313" applyNumberFormat="1" applyFont="1" applyFill="1" applyBorder="1" applyAlignment="1">
      <alignment horizontal="center" vertical="center" wrapText="1"/>
    </xf>
    <xf numFmtId="43" fontId="5" fillId="0" borderId="12" xfId="75" applyNumberFormat="1" applyFont="1" applyFill="1" applyBorder="1" applyAlignment="1">
      <alignment horizontal="center" vertical="center"/>
    </xf>
    <xf numFmtId="3" fontId="6" fillId="0" borderId="18" xfId="313" applyNumberFormat="1" applyFont="1" applyFill="1" applyBorder="1" applyAlignment="1">
      <alignment horizontal="center" vertical="center"/>
    </xf>
    <xf numFmtId="2" fontId="6" fillId="0" borderId="12" xfId="313" applyNumberFormat="1" applyFont="1" applyFill="1" applyBorder="1" applyAlignment="1">
      <alignment horizontal="center" vertical="center"/>
    </xf>
    <xf numFmtId="43" fontId="6" fillId="0" borderId="12" xfId="313" applyNumberFormat="1" applyFont="1" applyFill="1" applyBorder="1" applyAlignment="1">
      <alignment horizontal="center" vertical="center"/>
    </xf>
    <xf numFmtId="43" fontId="6" fillId="0" borderId="12" xfId="313" applyNumberFormat="1" applyFont="1" applyFill="1" applyBorder="1" applyAlignment="1">
      <alignment vertical="center" wrapText="1"/>
    </xf>
    <xf numFmtId="43" fontId="6" fillId="0" borderId="12" xfId="52" applyFont="1" applyFill="1" applyBorder="1" applyAlignment="1">
      <alignment vertical="center"/>
    </xf>
    <xf numFmtId="43" fontId="5" fillId="0" borderId="19" xfId="52" applyFont="1" applyFill="1" applyBorder="1" applyAlignment="1">
      <alignment vertical="center"/>
    </xf>
    <xf numFmtId="3" fontId="6" fillId="12" borderId="20" xfId="179" applyNumberFormat="1" applyFont="1" applyFill="1" applyBorder="1" applyAlignment="1">
      <alignment horizontal="center" vertical="center"/>
    </xf>
    <xf numFmtId="43" fontId="6" fillId="12" borderId="21" xfId="179" applyNumberFormat="1" applyFont="1" applyFill="1" applyBorder="1" applyAlignment="1">
      <alignment horizontal="right" vertical="center"/>
    </xf>
    <xf numFmtId="43" fontId="6" fillId="12" borderId="21" xfId="179" applyNumberFormat="1" applyFont="1" applyFill="1" applyBorder="1" applyAlignment="1">
      <alignment horizontal="center" vertical="center" wrapText="1"/>
    </xf>
    <xf numFmtId="43" fontId="6" fillId="12" borderId="21" xfId="52" applyFont="1" applyFill="1" applyBorder="1" applyAlignment="1">
      <alignment horizontal="center" vertical="center"/>
    </xf>
    <xf numFmtId="2" fontId="5" fillId="0" borderId="12" xfId="150" applyNumberFormat="1" applyFont="1" applyBorder="1" applyAlignment="1">
      <alignment horizontal="justify" vertical="center" wrapText="1"/>
      <protection locked="0"/>
    </xf>
    <xf numFmtId="2" fontId="70" fillId="0" borderId="12" xfId="313" applyNumberFormat="1" applyFont="1" applyFill="1" applyBorder="1" applyAlignment="1">
      <alignment horizontal="center" vertical="center" wrapText="1"/>
    </xf>
    <xf numFmtId="2" fontId="7" fillId="0" borderId="12" xfId="313" applyNumberFormat="1" applyFont="1" applyFill="1" applyBorder="1" applyAlignment="1">
      <alignment horizontal="left" vertical="center"/>
    </xf>
    <xf numFmtId="43" fontId="72" fillId="0" borderId="0" xfId="52" applyFont="1" applyAlignment="1">
      <alignment vertical="center"/>
    </xf>
    <xf numFmtId="1" fontId="5" fillId="0" borderId="12" xfId="150" applyFont="1" applyBorder="1" applyAlignment="1">
      <alignment horizontal="justify" vertical="center" wrapText="1"/>
      <protection locked="0"/>
    </xf>
    <xf numFmtId="200" fontId="5" fillId="0" borderId="19" xfId="52" applyNumberFormat="1" applyFont="1" applyBorder="1" applyAlignment="1" applyProtection="1">
      <alignment horizontal="right" vertical="center"/>
      <protection locked="0"/>
    </xf>
    <xf numFmtId="3" fontId="5" fillId="0" borderId="18" xfId="199" applyNumberFormat="1" applyFont="1" applyBorder="1" applyAlignment="1" applyProtection="1">
      <alignment horizontal="center" vertical="center"/>
      <protection locked="0"/>
    </xf>
    <xf numFmtId="43" fontId="5" fillId="0" borderId="19" xfId="52" applyFont="1" applyBorder="1" applyAlignment="1" applyProtection="1">
      <alignment horizontal="left" vertical="center"/>
      <protection locked="0"/>
    </xf>
    <xf numFmtId="3" fontId="6" fillId="0" borderId="18" xfId="199" applyNumberFormat="1" applyFont="1" applyBorder="1" applyAlignment="1" applyProtection="1">
      <alignment horizontal="center" vertical="center"/>
      <protection locked="0"/>
    </xf>
    <xf numFmtId="169" fontId="5" fillId="0" borderId="18" xfId="199" applyNumberFormat="1" applyFont="1" applyBorder="1" applyAlignment="1" applyProtection="1">
      <alignment horizontal="center" vertical="center"/>
      <protection locked="0"/>
    </xf>
    <xf numFmtId="0" fontId="5" fillId="0" borderId="12" xfId="150" applyNumberFormat="1" applyFont="1" applyBorder="1" applyAlignment="1">
      <alignment vertical="center" wrapText="1"/>
      <protection locked="0"/>
    </xf>
    <xf numFmtId="43" fontId="5" fillId="0" borderId="19" xfId="52" applyFont="1" applyBorder="1" applyAlignment="1" applyProtection="1">
      <alignment vertical="center"/>
      <protection locked="0"/>
    </xf>
    <xf numFmtId="1" fontId="7" fillId="0" borderId="12" xfId="150" applyFont="1" applyBorder="1" applyAlignment="1">
      <alignment horizontal="justify" vertical="center" wrapText="1"/>
      <protection locked="0"/>
    </xf>
    <xf numFmtId="43" fontId="5" fillId="0" borderId="19" xfId="52" applyFont="1" applyBorder="1" applyAlignment="1" applyProtection="1">
      <alignment horizontal="center" vertical="center"/>
      <protection locked="0"/>
    </xf>
    <xf numFmtId="1" fontId="5" fillId="0" borderId="12" xfId="150" applyFont="1" applyBorder="1" applyAlignment="1">
      <alignment vertical="center" wrapText="1"/>
      <protection locked="0"/>
    </xf>
    <xf numFmtId="1" fontId="6" fillId="0" borderId="12" xfId="150" applyFont="1" applyBorder="1" applyAlignment="1">
      <alignment horizontal="justify" vertical="center" wrapText="1"/>
      <protection locked="0"/>
    </xf>
    <xf numFmtId="43" fontId="48" fillId="0" borderId="18" xfId="52" applyFont="1" applyBorder="1" applyAlignment="1" applyProtection="1">
      <alignment horizontal="center" vertical="center"/>
      <protection locked="0"/>
    </xf>
    <xf numFmtId="0" fontId="5" fillId="0" borderId="12" xfId="0" applyFont="1" applyFill="1" applyBorder="1" applyAlignment="1">
      <alignment horizontal="justify" vertical="center" wrapText="1"/>
    </xf>
    <xf numFmtId="200" fontId="7" fillId="12" borderId="22" xfId="52" applyNumberFormat="1" applyFont="1" applyFill="1" applyBorder="1" applyAlignment="1" applyProtection="1">
      <alignment horizontal="right" vertical="center"/>
      <protection locked="0"/>
    </xf>
    <xf numFmtId="3" fontId="68" fillId="0" borderId="0" xfId="318" applyNumberFormat="1" applyFont="1" applyAlignment="1">
      <alignment horizontal="center" vertical="center"/>
    </xf>
    <xf numFmtId="0" fontId="68" fillId="0" borderId="0" xfId="318" applyFont="1" applyAlignment="1">
      <alignment vertical="center"/>
    </xf>
    <xf numFmtId="43" fontId="72" fillId="0" borderId="0" xfId="318" applyNumberFormat="1" applyFont="1" applyAlignment="1">
      <alignment vertical="center"/>
    </xf>
    <xf numFmtId="3" fontId="6" fillId="0" borderId="5" xfId="198" applyNumberFormat="1" applyFont="1" applyFill="1" applyBorder="1" applyAlignment="1">
      <alignment horizontal="center" vertical="center"/>
    </xf>
    <xf numFmtId="2" fontId="6" fillId="0" borderId="5" xfId="198" applyNumberFormat="1" applyFont="1" applyFill="1" applyBorder="1" applyAlignment="1">
      <alignment horizontal="center" vertical="center"/>
    </xf>
    <xf numFmtId="43" fontId="6" fillId="0" borderId="5" xfId="198" applyNumberFormat="1" applyFont="1" applyFill="1" applyBorder="1" applyAlignment="1">
      <alignment horizontal="center" vertical="center"/>
    </xf>
    <xf numFmtId="43" fontId="6" fillId="0" borderId="5" xfId="52" applyFont="1" applyFill="1" applyBorder="1" applyAlignment="1">
      <alignment horizontal="center" vertical="center"/>
    </xf>
    <xf numFmtId="3" fontId="6" fillId="0" borderId="26" xfId="198" applyNumberFormat="1" applyFont="1" applyFill="1" applyBorder="1" applyAlignment="1">
      <alignment horizontal="center" vertical="center"/>
    </xf>
    <xf numFmtId="201" fontId="73" fillId="0" borderId="27" xfId="52" applyNumberFormat="1" applyFont="1" applyFill="1" applyBorder="1" applyAlignment="1">
      <alignment horizontal="center" vertical="center"/>
    </xf>
    <xf numFmtId="201" fontId="6" fillId="0" borderId="27" xfId="52" applyNumberFormat="1" applyFont="1" applyFill="1" applyBorder="1" applyAlignment="1">
      <alignment horizontal="center" vertical="center"/>
    </xf>
    <xf numFmtId="2" fontId="7" fillId="0" borderId="12" xfId="313" applyNumberFormat="1" applyFont="1" applyFill="1" applyBorder="1" applyAlignment="1">
      <alignment vertical="center" wrapText="1"/>
    </xf>
    <xf numFmtId="43" fontId="5" fillId="0" borderId="12" xfId="313" applyNumberFormat="1" applyFont="1" applyFill="1" applyBorder="1" applyAlignment="1" applyProtection="1">
      <alignment horizontal="center" vertical="center"/>
    </xf>
    <xf numFmtId="43" fontId="5" fillId="0" borderId="12" xfId="313" applyNumberFormat="1" applyFont="1" applyFill="1" applyBorder="1" applyAlignment="1" applyProtection="1">
      <alignment horizontal="center" vertical="center" wrapText="1"/>
    </xf>
    <xf numFmtId="43" fontId="5" fillId="13" borderId="12" xfId="52" applyFont="1" applyFill="1" applyBorder="1" applyAlignment="1" applyProtection="1">
      <alignment horizontal="center" vertical="center"/>
    </xf>
    <xf numFmtId="43" fontId="6" fillId="0" borderId="12" xfId="313" applyNumberFormat="1" applyFont="1" applyFill="1" applyBorder="1" applyAlignment="1" applyProtection="1">
      <alignment horizontal="center" vertical="center"/>
    </xf>
    <xf numFmtId="43" fontId="6" fillId="0" borderId="12" xfId="313" applyNumberFormat="1" applyFont="1" applyFill="1" applyBorder="1" applyAlignment="1" applyProtection="1">
      <alignment vertical="center" wrapText="1"/>
    </xf>
    <xf numFmtId="43" fontId="6" fillId="0" borderId="12" xfId="52" applyFont="1" applyFill="1" applyBorder="1" applyAlignment="1" applyProtection="1">
      <alignment vertical="center"/>
    </xf>
    <xf numFmtId="43" fontId="5" fillId="0" borderId="12" xfId="150" applyNumberFormat="1" applyFont="1" applyBorder="1" applyAlignment="1" applyProtection="1">
      <alignment horizontal="center" vertical="center"/>
    </xf>
    <xf numFmtId="43" fontId="5" fillId="0" borderId="12" xfId="52" applyFont="1" applyBorder="1" applyAlignment="1" applyProtection="1">
      <alignment horizontal="center" vertical="center"/>
    </xf>
    <xf numFmtId="43" fontId="5" fillId="0" borderId="12" xfId="150" applyNumberFormat="1" applyFont="1" applyBorder="1" applyAlignment="1" applyProtection="1">
      <alignment horizontal="right" vertical="center"/>
    </xf>
    <xf numFmtId="43" fontId="5" fillId="0" borderId="12" xfId="52" applyFont="1" applyBorder="1" applyAlignment="1" applyProtection="1">
      <alignment horizontal="right" vertical="center"/>
    </xf>
    <xf numFmtId="43" fontId="5" fillId="0" borderId="12" xfId="150" applyNumberFormat="1" applyFont="1" applyFill="1" applyBorder="1" applyAlignment="1" applyProtection="1">
      <alignment horizontal="center" vertical="center"/>
    </xf>
    <xf numFmtId="43" fontId="5" fillId="0" borderId="12" xfId="198" applyNumberFormat="1" applyFont="1" applyBorder="1" applyAlignment="1" applyProtection="1">
      <alignment horizontal="center" vertical="center"/>
    </xf>
    <xf numFmtId="43" fontId="5" fillId="13" borderId="12" xfId="52" applyFont="1" applyFill="1" applyBorder="1" applyAlignment="1" applyProtection="1">
      <alignment vertical="center"/>
    </xf>
    <xf numFmtId="43" fontId="5" fillId="0" borderId="12" xfId="150" applyNumberFormat="1" applyFont="1" applyFill="1" applyBorder="1" applyAlignment="1" applyProtection="1">
      <alignment vertical="center"/>
    </xf>
    <xf numFmtId="164" fontId="5" fillId="0" borderId="12" xfId="150" applyNumberFormat="1" applyFont="1" applyBorder="1" applyAlignment="1" applyProtection="1">
      <alignment horizontal="center" vertical="center"/>
    </xf>
    <xf numFmtId="43" fontId="5" fillId="13" borderId="12" xfId="52" applyFont="1" applyFill="1" applyBorder="1" applyAlignment="1" applyProtection="1">
      <alignment horizontal="right" vertical="center"/>
    </xf>
    <xf numFmtId="2" fontId="5" fillId="0" borderId="12" xfId="150" applyNumberFormat="1" applyFont="1" applyBorder="1" applyAlignment="1" applyProtection="1">
      <alignment horizontal="justify" vertical="center" wrapText="1"/>
    </xf>
    <xf numFmtId="1" fontId="70" fillId="0" borderId="12" xfId="150" applyFont="1" applyBorder="1" applyAlignment="1">
      <alignment horizontal="center" vertical="center" wrapText="1"/>
      <protection locked="0"/>
    </xf>
    <xf numFmtId="2" fontId="6" fillId="0" borderId="12" xfId="183" applyNumberFormat="1" applyFont="1" applyFill="1" applyBorder="1" applyAlignment="1">
      <alignment horizontal="left" vertical="center" wrapText="1"/>
    </xf>
    <xf numFmtId="0" fontId="70" fillId="14" borderId="12" xfId="287" applyNumberFormat="1" applyFont="1" applyFill="1" applyBorder="1" applyAlignment="1">
      <alignment horizontal="left" vertical="center" wrapText="1" shrinkToFit="1"/>
    </xf>
    <xf numFmtId="0" fontId="5" fillId="0" borderId="12" xfId="198" applyFont="1" applyFill="1" applyBorder="1" applyAlignment="1">
      <alignment horizontal="left" vertical="center" wrapText="1"/>
    </xf>
    <xf numFmtId="43" fontId="5" fillId="0" borderId="18" xfId="52" applyFont="1" applyFill="1" applyBorder="1" applyAlignment="1">
      <alignment horizontal="center" vertical="center"/>
    </xf>
    <xf numFmtId="0" fontId="77" fillId="0" borderId="12" xfId="169" applyFont="1" applyFill="1" applyBorder="1" applyAlignment="1">
      <alignment vertical="center" wrapText="1"/>
    </xf>
    <xf numFmtId="3" fontId="69" fillId="12" borderId="28" xfId="179" applyNumberFormat="1" applyFont="1" applyFill="1" applyBorder="1" applyAlignment="1">
      <alignment horizontal="center" vertical="center" wrapText="1"/>
    </xf>
    <xf numFmtId="2" fontId="6" fillId="12" borderId="29" xfId="179" applyNumberFormat="1" applyFont="1" applyFill="1" applyBorder="1" applyAlignment="1">
      <alignment horizontal="center" vertical="center" wrapText="1"/>
    </xf>
    <xf numFmtId="43" fontId="6" fillId="12" borderId="29" xfId="179" applyNumberFormat="1" applyFont="1" applyFill="1" applyBorder="1" applyAlignment="1">
      <alignment horizontal="center" vertical="center" wrapText="1"/>
    </xf>
    <xf numFmtId="43" fontId="6" fillId="12" borderId="29" xfId="52" applyFont="1" applyFill="1" applyBorder="1" applyAlignment="1">
      <alignment horizontal="center" vertical="center" wrapText="1"/>
    </xf>
    <xf numFmtId="43" fontId="6" fillId="12" borderId="30" xfId="52" applyFont="1" applyFill="1" applyBorder="1" applyAlignment="1">
      <alignment horizontal="center" vertical="center" wrapText="1"/>
    </xf>
    <xf numFmtId="3" fontId="5" fillId="0" borderId="31" xfId="313" applyNumberFormat="1" applyFont="1" applyFill="1" applyBorder="1" applyAlignment="1">
      <alignment horizontal="center" vertical="center"/>
    </xf>
    <xf numFmtId="2" fontId="7" fillId="0" borderId="8" xfId="313" applyNumberFormat="1" applyFont="1" applyFill="1" applyBorder="1" applyAlignment="1">
      <alignment horizontal="justify" vertical="center" wrapText="1"/>
    </xf>
    <xf numFmtId="43" fontId="6" fillId="0" borderId="8" xfId="313" applyNumberFormat="1" applyFont="1" applyFill="1" applyBorder="1" applyAlignment="1">
      <alignment horizontal="center" vertical="center"/>
    </xf>
    <xf numFmtId="43" fontId="6" fillId="0" borderId="8" xfId="313" applyNumberFormat="1" applyFont="1" applyFill="1" applyBorder="1" applyAlignment="1">
      <alignment vertical="center" wrapText="1"/>
    </xf>
    <xf numFmtId="43" fontId="6" fillId="0" borderId="8" xfId="52" applyFont="1" applyFill="1" applyBorder="1" applyAlignment="1">
      <alignment vertical="center"/>
    </xf>
    <xf numFmtId="43" fontId="5" fillId="0" borderId="32" xfId="52" applyFont="1" applyFill="1" applyBorder="1" applyAlignment="1">
      <alignment horizontal="center" vertical="center"/>
    </xf>
    <xf numFmtId="1" fontId="5" fillId="0" borderId="8" xfId="150" applyFont="1" applyBorder="1" applyAlignment="1">
      <alignment horizontal="justify" vertical="center" wrapText="1"/>
      <protection locked="0"/>
    </xf>
    <xf numFmtId="43" fontId="5" fillId="0" borderId="8" xfId="313" applyNumberFormat="1" applyFont="1" applyFill="1" applyBorder="1" applyAlignment="1">
      <alignment horizontal="center" vertical="center"/>
    </xf>
    <xf numFmtId="43" fontId="5" fillId="0" borderId="8" xfId="313" applyNumberFormat="1" applyFont="1" applyFill="1" applyBorder="1" applyAlignment="1">
      <alignment horizontal="center" vertical="center" wrapText="1"/>
    </xf>
    <xf numFmtId="43" fontId="5" fillId="0" borderId="8" xfId="52" applyFont="1" applyFill="1" applyBorder="1" applyAlignment="1">
      <alignment horizontal="center" vertical="center"/>
    </xf>
    <xf numFmtId="200" fontId="5" fillId="0" borderId="32" xfId="52" applyNumberFormat="1" applyFont="1" applyBorder="1" applyAlignment="1" applyProtection="1">
      <alignment horizontal="right" vertical="center"/>
      <protection locked="0"/>
    </xf>
    <xf numFmtId="3" fontId="6" fillId="0" borderId="31" xfId="313" applyNumberFormat="1" applyFont="1" applyFill="1" applyBorder="1" applyAlignment="1">
      <alignment horizontal="center" vertical="center"/>
    </xf>
    <xf numFmtId="2" fontId="6" fillId="0" borderId="8" xfId="313" applyNumberFormat="1" applyFont="1" applyFill="1" applyBorder="1" applyAlignment="1">
      <alignment horizontal="center" vertical="center"/>
    </xf>
    <xf numFmtId="3" fontId="5" fillId="0" borderId="33" xfId="313" applyNumberFormat="1" applyFont="1" applyFill="1" applyBorder="1" applyAlignment="1">
      <alignment horizontal="center" vertical="center"/>
    </xf>
    <xf numFmtId="2" fontId="7" fillId="0" borderId="34" xfId="313" applyNumberFormat="1" applyFont="1" applyFill="1" applyBorder="1" applyAlignment="1">
      <alignment horizontal="center" vertical="center" wrapText="1"/>
    </xf>
    <xf numFmtId="43" fontId="5" fillId="0" borderId="34" xfId="313" applyNumberFormat="1" applyFont="1" applyFill="1" applyBorder="1" applyAlignment="1">
      <alignment horizontal="center" vertical="center" wrapText="1"/>
    </xf>
    <xf numFmtId="43" fontId="5" fillId="0" borderId="34" xfId="313" applyNumberFormat="1" applyFont="1" applyFill="1" applyBorder="1" applyAlignment="1">
      <alignment vertical="center" wrapText="1"/>
    </xf>
    <xf numFmtId="43" fontId="5" fillId="0" borderId="34" xfId="52" applyFont="1" applyFill="1" applyBorder="1" applyAlignment="1">
      <alignment horizontal="center" vertical="center"/>
    </xf>
    <xf numFmtId="43" fontId="5" fillId="0" borderId="35" xfId="52" applyFont="1" applyFill="1" applyBorder="1" applyAlignment="1">
      <alignment horizontal="center" vertical="center"/>
    </xf>
    <xf numFmtId="0" fontId="78" fillId="0" borderId="18" xfId="169" applyFont="1" applyFill="1" applyBorder="1" applyAlignment="1">
      <alignment horizontal="center" vertical="center"/>
    </xf>
    <xf numFmtId="43" fontId="78" fillId="0" borderId="12" xfId="52" applyNumberFormat="1" applyFont="1" applyFill="1" applyBorder="1" applyAlignment="1">
      <alignment horizontal="center" vertical="center" wrapText="1"/>
    </xf>
    <xf numFmtId="43" fontId="78" fillId="0" borderId="12" xfId="169" applyNumberFormat="1" applyFont="1" applyFill="1" applyBorder="1" applyAlignment="1">
      <alignment horizontal="center" vertical="center" wrapText="1"/>
    </xf>
    <xf numFmtId="43" fontId="78" fillId="0" borderId="12" xfId="52" applyFont="1" applyFill="1" applyBorder="1" applyAlignment="1">
      <alignment horizontal="center" vertical="center" wrapText="1"/>
    </xf>
    <xf numFmtId="43" fontId="78" fillId="0" borderId="19" xfId="52" applyFont="1" applyFill="1" applyBorder="1" applyAlignment="1">
      <alignment horizontal="center" vertical="center" wrapText="1"/>
    </xf>
    <xf numFmtId="0" fontId="5" fillId="0" borderId="18" xfId="169" applyFont="1" applyFill="1" applyBorder="1" applyAlignment="1">
      <alignment horizontal="center" vertical="center" wrapText="1"/>
    </xf>
    <xf numFmtId="0" fontId="5" fillId="0" borderId="12" xfId="198" applyFont="1" applyFill="1" applyBorder="1" applyAlignment="1">
      <alignment vertical="center" wrapText="1"/>
    </xf>
    <xf numFmtId="3" fontId="6" fillId="12" borderId="23" xfId="179" applyNumberFormat="1" applyFont="1" applyFill="1" applyBorder="1" applyAlignment="1">
      <alignment horizontal="center" vertical="center"/>
    </xf>
    <xf numFmtId="2" fontId="6" fillId="12" borderId="24" xfId="179" applyNumberFormat="1" applyFont="1" applyFill="1" applyBorder="1" applyAlignment="1">
      <alignment horizontal="center" vertical="center"/>
    </xf>
    <xf numFmtId="43" fontId="6" fillId="12" borderId="24" xfId="179" applyNumberFormat="1" applyFont="1" applyFill="1" applyBorder="1" applyAlignment="1">
      <alignment horizontal="right" vertical="center"/>
    </xf>
    <xf numFmtId="43" fontId="6" fillId="12" borderId="24" xfId="179" applyNumberFormat="1" applyFont="1" applyFill="1" applyBorder="1" applyAlignment="1">
      <alignment horizontal="center" vertical="center" wrapText="1"/>
    </xf>
    <xf numFmtId="43" fontId="6" fillId="12" borderId="24" xfId="52" applyFont="1" applyFill="1" applyBorder="1" applyAlignment="1">
      <alignment horizontal="center" vertical="center"/>
    </xf>
    <xf numFmtId="43" fontId="7" fillId="12" borderId="25" xfId="52" applyFont="1" applyFill="1" applyBorder="1" applyAlignment="1" applyProtection="1">
      <alignment horizontal="right" vertical="center"/>
      <protection locked="0"/>
    </xf>
    <xf numFmtId="43" fontId="5" fillId="0" borderId="12" xfId="52" applyFont="1" applyFill="1" applyBorder="1" applyAlignment="1" applyProtection="1">
      <alignment horizontal="right" vertical="center"/>
    </xf>
    <xf numFmtId="2" fontId="5" fillId="0" borderId="12" xfId="313" applyNumberFormat="1" applyFont="1" applyFill="1" applyBorder="1" applyAlignment="1">
      <alignment horizontal="justify" vertical="center" wrapText="1"/>
    </xf>
    <xf numFmtId="2" fontId="76" fillId="0" borderId="12" xfId="183" applyNumberFormat="1" applyFont="1" applyFill="1" applyBorder="1" applyAlignment="1">
      <alignment horizontal="left" vertical="center" wrapText="1"/>
    </xf>
    <xf numFmtId="0" fontId="5" fillId="0" borderId="12" xfId="200" applyFont="1" applyBorder="1" applyAlignment="1">
      <alignment horizontal="justify" vertical="center" wrapText="1"/>
    </xf>
    <xf numFmtId="2" fontId="5" fillId="0" borderId="12" xfId="313" applyNumberFormat="1" applyFont="1" applyFill="1" applyBorder="1" applyAlignment="1">
      <alignment horizontal="justify" vertical="center" wrapText="1"/>
    </xf>
    <xf numFmtId="0" fontId="5" fillId="0" borderId="12" xfId="169" applyFont="1" applyFill="1" applyBorder="1" applyAlignment="1">
      <alignment horizontal="justify" vertical="center" wrapText="1"/>
    </xf>
    <xf numFmtId="3" fontId="6" fillId="0" borderId="0" xfId="198" applyNumberFormat="1" applyFont="1" applyFill="1" applyBorder="1" applyAlignment="1">
      <alignment horizontal="center" vertical="center"/>
    </xf>
    <xf numFmtId="2" fontId="6" fillId="0" borderId="0" xfId="198" applyNumberFormat="1" applyFont="1" applyFill="1" applyBorder="1" applyAlignment="1">
      <alignment horizontal="center" vertical="center"/>
    </xf>
    <xf numFmtId="3" fontId="68" fillId="0" borderId="0" xfId="319" applyNumberFormat="1" applyFont="1" applyAlignment="1">
      <alignment horizontal="center" vertical="center"/>
    </xf>
    <xf numFmtId="0" fontId="68" fillId="0" borderId="0" xfId="319" applyFont="1" applyAlignment="1">
      <alignment vertical="center"/>
    </xf>
    <xf numFmtId="43" fontId="72" fillId="0" borderId="0" xfId="319" applyNumberFormat="1" applyFont="1" applyAlignment="1">
      <alignment vertical="center"/>
    </xf>
    <xf numFmtId="2" fontId="5" fillId="0" borderId="36" xfId="150" applyNumberFormat="1" applyFont="1" applyBorder="1" applyAlignment="1">
      <alignment horizontal="justify" vertical="center" wrapText="1"/>
      <protection locked="0"/>
    </xf>
    <xf numFmtId="43" fontId="5" fillId="0" borderId="19" xfId="52" applyFont="1" applyFill="1" applyBorder="1" applyAlignment="1" applyProtection="1">
      <alignment horizontal="right" vertical="center"/>
      <protection locked="0"/>
    </xf>
    <xf numFmtId="43" fontId="5" fillId="0" borderId="12" xfId="150" applyNumberFormat="1" applyFont="1" applyBorder="1" applyAlignment="1">
      <alignment horizontal="center" vertical="center"/>
      <protection locked="0"/>
    </xf>
    <xf numFmtId="43" fontId="5" fillId="0" borderId="12" xfId="150" applyNumberFormat="1" applyFont="1" applyBorder="1" applyAlignment="1">
      <alignment horizontal="right" vertical="center"/>
      <protection locked="0"/>
    </xf>
    <xf numFmtId="43" fontId="5" fillId="0" borderId="12" xfId="150" applyNumberFormat="1" applyFont="1" applyFill="1" applyBorder="1" applyAlignment="1">
      <alignment vertical="center"/>
      <protection locked="0"/>
    </xf>
    <xf numFmtId="43" fontId="5" fillId="0" borderId="12" xfId="150" applyNumberFormat="1" applyFont="1" applyFill="1" applyBorder="1" applyAlignment="1">
      <alignment horizontal="center" vertical="center"/>
      <protection locked="0"/>
    </xf>
    <xf numFmtId="43" fontId="5" fillId="0" borderId="12" xfId="198" applyNumberFormat="1" applyFont="1" applyFill="1" applyBorder="1" applyAlignment="1">
      <alignment horizontal="center" vertical="center"/>
    </xf>
    <xf numFmtId="164" fontId="5" fillId="0" borderId="12" xfId="150" applyNumberFormat="1" applyFont="1" applyFill="1" applyBorder="1" applyAlignment="1">
      <alignment horizontal="center" vertical="center"/>
      <protection locked="0"/>
    </xf>
    <xf numFmtId="2" fontId="5" fillId="0" borderId="12" xfId="198" applyNumberFormat="1" applyFont="1" applyFill="1" applyBorder="1" applyAlignment="1">
      <alignment vertical="center" wrapText="1"/>
    </xf>
    <xf numFmtId="0" fontId="5" fillId="0" borderId="12" xfId="169" applyFill="1" applyBorder="1" applyAlignment="1">
      <alignment vertical="center"/>
    </xf>
    <xf numFmtId="3" fontId="6" fillId="12" borderId="15" xfId="179" applyNumberFormat="1" applyFont="1" applyFill="1" applyBorder="1" applyAlignment="1">
      <alignment horizontal="center" vertical="center"/>
    </xf>
    <xf numFmtId="2" fontId="6" fillId="12" borderId="16" xfId="179" applyNumberFormat="1" applyFont="1" applyFill="1" applyBorder="1" applyAlignment="1">
      <alignment horizontal="center" vertical="center"/>
    </xf>
    <xf numFmtId="43" fontId="6" fillId="12" borderId="16" xfId="179" applyNumberFormat="1" applyFont="1" applyFill="1" applyBorder="1" applyAlignment="1">
      <alignment horizontal="right" vertical="center"/>
    </xf>
    <xf numFmtId="200" fontId="7" fillId="12" borderId="16" xfId="52" applyNumberFormat="1" applyFont="1" applyFill="1" applyBorder="1" applyAlignment="1" applyProtection="1">
      <alignment horizontal="right" vertical="center"/>
      <protection locked="0"/>
    </xf>
    <xf numFmtId="200" fontId="7" fillId="12" borderId="17" xfId="52" applyNumberFormat="1" applyFont="1" applyFill="1" applyBorder="1" applyAlignment="1" applyProtection="1">
      <alignment horizontal="right" vertical="center"/>
      <protection locked="0"/>
    </xf>
    <xf numFmtId="0" fontId="6" fillId="0" borderId="12" xfId="0" applyFont="1" applyFill="1" applyBorder="1" applyAlignment="1">
      <alignment horizontal="justify" vertical="center" wrapText="1"/>
    </xf>
    <xf numFmtId="2" fontId="5" fillId="0" borderId="12" xfId="313" applyNumberFormat="1" applyFont="1" applyFill="1" applyBorder="1" applyAlignment="1">
      <alignment horizontal="justify" vertical="center" wrapText="1"/>
    </xf>
    <xf numFmtId="2" fontId="5" fillId="0" borderId="12" xfId="313" applyNumberFormat="1" applyFont="1" applyFill="1" applyBorder="1" applyAlignment="1">
      <alignment horizontal="left" vertical="center" wrapText="1"/>
    </xf>
    <xf numFmtId="2" fontId="70" fillId="0" borderId="12" xfId="183" applyNumberFormat="1" applyFont="1" applyFill="1" applyBorder="1" applyAlignment="1">
      <alignment horizontal="left" vertical="center" wrapText="1"/>
    </xf>
    <xf numFmtId="2" fontId="6" fillId="0" borderId="12" xfId="183" applyNumberFormat="1" applyFont="1" applyFill="1" applyBorder="1" applyAlignment="1">
      <alignment horizontal="justify" vertical="center" wrapText="1"/>
    </xf>
    <xf numFmtId="0" fontId="15" fillId="0" borderId="0" xfId="198" applyFont="1" applyFill="1" applyBorder="1" applyAlignment="1">
      <alignment horizontal="center" vertical="center"/>
    </xf>
    <xf numFmtId="2" fontId="5" fillId="0" borderId="12" xfId="313" applyNumberFormat="1" applyFont="1" applyFill="1" applyBorder="1" applyAlignment="1">
      <alignment horizontal="justify" vertical="center" wrapText="1"/>
    </xf>
    <xf numFmtId="2" fontId="5" fillId="0" borderId="12" xfId="183" applyNumberFormat="1" applyFont="1" applyFill="1" applyBorder="1" applyAlignment="1">
      <alignment horizontal="justify" vertical="center" wrapText="1"/>
    </xf>
    <xf numFmtId="2" fontId="5" fillId="0" borderId="12" xfId="313" applyNumberFormat="1" applyFont="1" applyFill="1" applyBorder="1" applyAlignment="1">
      <alignment horizontal="left" vertical="center" wrapText="1"/>
    </xf>
    <xf numFmtId="2" fontId="6" fillId="0" borderId="12" xfId="183" applyNumberFormat="1" applyFont="1" applyFill="1" applyBorder="1" applyAlignment="1">
      <alignment horizontal="justify" vertical="center" wrapText="1"/>
    </xf>
    <xf numFmtId="43" fontId="6" fillId="0" borderId="0" xfId="52" applyFont="1" applyFill="1" applyBorder="1" applyAlignment="1">
      <alignment horizontal="center" vertical="center"/>
    </xf>
    <xf numFmtId="2" fontId="5" fillId="0" borderId="37" xfId="150" applyNumberFormat="1" applyFont="1" applyBorder="1" applyAlignment="1">
      <alignment horizontal="justify" vertical="center" wrapText="1"/>
      <protection locked="0"/>
    </xf>
    <xf numFmtId="2" fontId="5" fillId="0" borderId="0" xfId="150" applyNumberFormat="1" applyFont="1" applyBorder="1" applyAlignment="1">
      <alignment horizontal="justify" vertical="center" wrapText="1"/>
      <protection locked="0"/>
    </xf>
    <xf numFmtId="2" fontId="5" fillId="0" borderId="9" xfId="150" applyNumberFormat="1" applyFont="1" applyBorder="1" applyAlignment="1">
      <alignment horizontal="justify" vertical="center" wrapText="1"/>
      <protection locked="0"/>
    </xf>
  </cellXfs>
  <cellStyles count="320">
    <cellStyle name="???" xfId="1"/>
    <cellStyle name="??_Atsumi-tech Elect-alt-1" xfId="2"/>
    <cellStyle name="_ET_STYLE_NoName_00_" xfId="3"/>
    <cellStyle name="_人工单价" xfId="4"/>
    <cellStyle name="_分部分项工程量清单and单价汇总表gai080409" xfId="5"/>
    <cellStyle name="_利比里亚总表" xfId="6"/>
    <cellStyle name="_土建分析new" xfId="7"/>
    <cellStyle name="_巴新体育场项目(山东)" xfId="8"/>
    <cellStyle name="_新建 Microsoft Excel 工作表" xfId="9"/>
    <cellStyle name="_表3-7甲方施工监理工程师和设计代表部分现场费用估算表" xfId="10"/>
    <cellStyle name="_附件3分部分项工程量清单（调整）071022" xfId="11"/>
    <cellStyle name="_附件4单价汇总表（调整）071022" xfId="12"/>
    <cellStyle name="‚" xfId="13"/>
    <cellStyle name="„" xfId="14"/>
    <cellStyle name="…" xfId="15"/>
    <cellStyle name="†" xfId="16"/>
    <cellStyle name="‡" xfId="17"/>
    <cellStyle name="‡ - Style1" xfId="18"/>
    <cellStyle name="‡_BOOK1" xfId="19"/>
    <cellStyle name="‡_BOOK1 2" xfId="20"/>
    <cellStyle name="‡_BOOK1 3" xfId="21"/>
    <cellStyle name="‡_PLDT" xfId="22"/>
    <cellStyle name="‡_STA- - Style2" xfId="23"/>
    <cellStyle name="‡_STA-DRP" xfId="24"/>
    <cellStyle name="‡_STA-DRP_BOOK1" xfId="25"/>
    <cellStyle name="‡_STA-DRP_BOOK1 2" xfId="26"/>
    <cellStyle name="‡_STA-DRP_BOOK1 3" xfId="27"/>
    <cellStyle name="" xfId="28"/>
    <cellStyle name="" xfId="29"/>
    <cellStyle name="0,0_x000d__x000a_NA_x000d__x000a_" xfId="30"/>
    <cellStyle name="0,0_x005f_x000d__x005f_x000a_NA_x005f_x000d__x005f_x000a_" xfId="31"/>
    <cellStyle name="¹éºÐÀ²_±âÅ¸" xfId="32"/>
    <cellStyle name="ÅëÈ­ [0]_±âÅ¸" xfId="33"/>
    <cellStyle name="AeE­ [0]_INQUIRY ¿?¾÷AßAø " xfId="34"/>
    <cellStyle name="ÅëÈ­_±âÅ¸" xfId="35"/>
    <cellStyle name="AeE­_INQUIRY ¿?¾÷AßAø " xfId="36"/>
    <cellStyle name="args.style" xfId="37"/>
    <cellStyle name="ÄÞ¸¶ [0]_±âÅ¸" xfId="38"/>
    <cellStyle name="AÞ¸¶ [0]_INQUIRY ¿?¾÷AßAø " xfId="39"/>
    <cellStyle name="ÄÞ¸¶_±âÅ¸" xfId="40"/>
    <cellStyle name="AÞ¸¶_INQUIRY ¿?¾÷AßAø " xfId="41"/>
    <cellStyle name="biaoti" xfId="42"/>
    <cellStyle name="bol" xfId="43"/>
    <cellStyle name="Bol 1" xfId="44"/>
    <cellStyle name="bol_08 - 2143 - E - AHS - 090617" xfId="45"/>
    <cellStyle name="bol1" xfId="46"/>
    <cellStyle name="bottom" xfId="47"/>
    <cellStyle name="C?AØ_¿?¾÷CoE² " xfId="48"/>
    <cellStyle name="Ç¥ÁØ_¿¬°£´©°è¿¹»ó" xfId="49"/>
    <cellStyle name="C￥AØ_¿μ¾÷CoE² " xfId="50"/>
    <cellStyle name="Calc Currency (0)" xfId="51"/>
    <cellStyle name="Comma" xfId="52" builtinId="3"/>
    <cellStyle name="Comma  - Style1" xfId="53"/>
    <cellStyle name="Comma  - Style2" xfId="54"/>
    <cellStyle name="Comma  - Style3" xfId="55"/>
    <cellStyle name="Comma  - Style4" xfId="56"/>
    <cellStyle name="Comma  - Style5" xfId="57"/>
    <cellStyle name="Comma  - Style6" xfId="58"/>
    <cellStyle name="Comma  - Style7" xfId="59"/>
    <cellStyle name="Comma  - Style8" xfId="60"/>
    <cellStyle name="Comma [0] 2" xfId="61"/>
    <cellStyle name="Comma [0] 2 2" xfId="62"/>
    <cellStyle name="Comma [0] 2 2 2" xfId="63"/>
    <cellStyle name="Comma [0] 3" xfId="64"/>
    <cellStyle name="Comma [0] 3 2" xfId="65"/>
    <cellStyle name="Comma [0] 3 2 2" xfId="66"/>
    <cellStyle name="Comma [0] 4" xfId="67"/>
    <cellStyle name="Comma [0] 5" xfId="68"/>
    <cellStyle name="Comma [0] 5 2" xfId="69"/>
    <cellStyle name="Comma [0] 6" xfId="70"/>
    <cellStyle name="Comma [0] 7" xfId="71"/>
    <cellStyle name="Comma [0] 8" xfId="72"/>
    <cellStyle name="Comma [0] 8 2" xfId="73"/>
    <cellStyle name="Comma [3]" xfId="74"/>
    <cellStyle name="Comma 10" xfId="75"/>
    <cellStyle name="Comma 10 2" xfId="76"/>
    <cellStyle name="Comma 11" xfId="77"/>
    <cellStyle name="Comma 11 2" xfId="78"/>
    <cellStyle name="Comma 12" xfId="314"/>
    <cellStyle name="Comma 2" xfId="79"/>
    <cellStyle name="Comma 2 2" xfId="80"/>
    <cellStyle name="Comma 2 3" xfId="81"/>
    <cellStyle name="Comma 2 4" xfId="82"/>
    <cellStyle name="Comma 2 5" xfId="83"/>
    <cellStyle name="Comma 3" xfId="84"/>
    <cellStyle name="Comma 3 2" xfId="85"/>
    <cellStyle name="Comma 4" xfId="86"/>
    <cellStyle name="Comma 4 2" xfId="87"/>
    <cellStyle name="Comma 5" xfId="88"/>
    <cellStyle name="Comma 5 2" xfId="89"/>
    <cellStyle name="Comma 6" xfId="90"/>
    <cellStyle name="Comma 7" xfId="91"/>
    <cellStyle name="Comma 7 2" xfId="92"/>
    <cellStyle name="Comma 8" xfId="93"/>
    <cellStyle name="Comma 9" xfId="94"/>
    <cellStyle name="Comma0" xfId="95"/>
    <cellStyle name="Copied" xfId="96"/>
    <cellStyle name="Currency 2" xfId="97"/>
    <cellStyle name="Currency 2 2" xfId="98"/>
    <cellStyle name="Currency 2 3" xfId="99"/>
    <cellStyle name="Currency 3" xfId="100"/>
    <cellStyle name="Currency 4" xfId="101"/>
    <cellStyle name="Currency0" xfId="102"/>
    <cellStyle name="Custom - Style8" xfId="103"/>
    <cellStyle name="Data   - Style2" xfId="104"/>
    <cellStyle name="Date" xfId="105"/>
    <cellStyle name="Description" xfId="106"/>
    <cellStyle name="Dezimal [0]_Compiling Utility Macros" xfId="107"/>
    <cellStyle name="Dezimal_Compiling Utility Macros" xfId="108"/>
    <cellStyle name="Emphasis 1" xfId="109"/>
    <cellStyle name="Emphasis 2" xfId="110"/>
    <cellStyle name="Emphasis 3" xfId="111"/>
    <cellStyle name="Entered" xfId="112"/>
    <cellStyle name="Euro" xfId="113"/>
    <cellStyle name="Euro 2" xfId="114"/>
    <cellStyle name="Euro 2 2" xfId="115"/>
    <cellStyle name="Euro 3" xfId="116"/>
    <cellStyle name="Euro 4" xfId="117"/>
    <cellStyle name="Euro 5" xfId="118"/>
    <cellStyle name="Excel Built-in Normal" xfId="119"/>
    <cellStyle name="ƒ" xfId="120"/>
    <cellStyle name="F2" xfId="121"/>
    <cellStyle name="F3" xfId="122"/>
    <cellStyle name="F4" xfId="123"/>
    <cellStyle name="F5" xfId="124"/>
    <cellStyle name="F6" xfId="125"/>
    <cellStyle name="F7" xfId="126"/>
    <cellStyle name="F8" xfId="127"/>
    <cellStyle name="Fixed" xfId="128"/>
    <cellStyle name="Grey" xfId="129"/>
    <cellStyle name="Header1" xfId="130"/>
    <cellStyle name="Header2" xfId="131"/>
    <cellStyle name="Heading1" xfId="132"/>
    <cellStyle name="Heading2" xfId="133"/>
    <cellStyle name="HEADINGS" xfId="134"/>
    <cellStyle name="HEADINGSTOP" xfId="135"/>
    <cellStyle name="Hyperlink 2" xfId="136"/>
    <cellStyle name="Hyperlink 3" xfId="137"/>
    <cellStyle name="Input [yellow]" xfId="138"/>
    <cellStyle name="Labels - Style3" xfId="139"/>
    <cellStyle name="m" xfId="140"/>
    <cellStyle name="m_02 COAL HANDLING FACILITY (12 JUNI 2007)" xfId="141"/>
    <cellStyle name="m_2183-ASEM-IFC-091029" xfId="142"/>
    <cellStyle name="m_2183-RAB-ARS-THP1-090901_asem-REVCS" xfId="143"/>
    <cellStyle name="m_GEDUNG F" xfId="144"/>
    <cellStyle name="m_Loc_43 SDN Ujung Padang Rev B Mdl G1-E-M 071205" xfId="145"/>
    <cellStyle name="m_Loc_43 SDN Ujung Padang Rev B Mdl G1-E-M 071205_2183-ASEM-IFC-091029" xfId="146"/>
    <cellStyle name="m_Loc_43 SDN Ujung Padang Rev B Mdl G1-E-M 071205_2183-RAB-ARS-THP1-090901_asem-REVCS" xfId="147"/>
    <cellStyle name="m_Loc_43 SDN Ujung Padang Rev B Mdl G1-E-M 071205_RAB-AHS - E - 091030 Kirim" xfId="148"/>
    <cellStyle name="m_RAB-AHS - E - 091030 Kirim" xfId="149"/>
    <cellStyle name="MC" xfId="150"/>
    <cellStyle name="Milliers [0]_AR1194" xfId="151"/>
    <cellStyle name="Milliers_AR1194" xfId="152"/>
    <cellStyle name="Moeda [0]_01.1.00" xfId="153"/>
    <cellStyle name="Moeda_01.1.00" xfId="154"/>
    <cellStyle name="Monétaire [0]_AR1194" xfId="155"/>
    <cellStyle name="Monétaire_AR1194" xfId="156"/>
    <cellStyle name="MS_Arabic" xfId="157"/>
    <cellStyle name="no dec" xfId="158"/>
    <cellStyle name="Normal" xfId="0" builtinId="0"/>
    <cellStyle name="Normal - Style1" xfId="159"/>
    <cellStyle name="Normal - Style2" xfId="160"/>
    <cellStyle name="Normal - Style3" xfId="161"/>
    <cellStyle name="Normal - Style4" xfId="162"/>
    <cellStyle name="Normal - Style5" xfId="163"/>
    <cellStyle name="Normal - Style6" xfId="164"/>
    <cellStyle name="Normal - Style7" xfId="165"/>
    <cellStyle name="Normal - Style8" xfId="166"/>
    <cellStyle name="Normal 1" xfId="167"/>
    <cellStyle name="Normal 10" xfId="168"/>
    <cellStyle name="Normal 11" xfId="169"/>
    <cellStyle name="Normal 12" xfId="170"/>
    <cellStyle name="Normal 13" xfId="171"/>
    <cellStyle name="Normal 14" xfId="172"/>
    <cellStyle name="Normal 15" xfId="173"/>
    <cellStyle name="Normal 16" xfId="174"/>
    <cellStyle name="Normal 17" xfId="175"/>
    <cellStyle name="Normal 18" xfId="176"/>
    <cellStyle name="Normal 19" xfId="177"/>
    <cellStyle name="Normal 19 2" xfId="312"/>
    <cellStyle name="Normal 19 2 2" xfId="318"/>
    <cellStyle name="Normal 19 2 2 2" xfId="319"/>
    <cellStyle name="Normal 19 3" xfId="316"/>
    <cellStyle name="Normal 2" xfId="178"/>
    <cellStyle name="Normal 2 2" xfId="179"/>
    <cellStyle name="Normal 2 2 2" xfId="180"/>
    <cellStyle name="Normal 2 3" xfId="181"/>
    <cellStyle name="Normal 2 4" xfId="182"/>
    <cellStyle name="Normal 2 5" xfId="315"/>
    <cellStyle name="Normal 21" xfId="317"/>
    <cellStyle name="Normal 3" xfId="183"/>
    <cellStyle name="Normal 3 2" xfId="184"/>
    <cellStyle name="Normal 3 2 2" xfId="185"/>
    <cellStyle name="Normal 3 3" xfId="186"/>
    <cellStyle name="Normal 3 4" xfId="187"/>
    <cellStyle name="Normal 3 5" xfId="188"/>
    <cellStyle name="Normal 3 5 2" xfId="313"/>
    <cellStyle name="Normal 3_2183-RAB-ASCEM-TAHAP 2-100121" xfId="189"/>
    <cellStyle name="Normal 4" xfId="190"/>
    <cellStyle name="Normal 4 2" xfId="191"/>
    <cellStyle name="Normal 5" xfId="192"/>
    <cellStyle name="Normal 6" xfId="193"/>
    <cellStyle name="Normal 7" xfId="194"/>
    <cellStyle name="Normal 8" xfId="195"/>
    <cellStyle name="Normal 9" xfId="196"/>
    <cellStyle name="Normal 9 2" xfId="197"/>
    <cellStyle name="Normal_cstpln 2" xfId="198"/>
    <cellStyle name="Normal_FORMAT-1" xfId="199"/>
    <cellStyle name="Normal_Sheet1 2" xfId="200"/>
    <cellStyle name="Normal1" xfId="201"/>
    <cellStyle name="Normal2" xfId="202"/>
    <cellStyle name="Normal3" xfId="203"/>
    <cellStyle name="Œ…‹æØ‚è [0.00]_BQ4" xfId="204"/>
    <cellStyle name="Œ…‹æØ‚è_BQ4" xfId="205"/>
    <cellStyle name="per.style" xfId="206"/>
    <cellStyle name="Percent [2]" xfId="207"/>
    <cellStyle name="Percent [2] 2" xfId="208"/>
    <cellStyle name="Percent [2] 3" xfId="209"/>
    <cellStyle name="Percent 2" xfId="210"/>
    <cellStyle name="Percent 2 2" xfId="211"/>
    <cellStyle name="Percent 2 2 2" xfId="212"/>
    <cellStyle name="Percent 2 2 3" xfId="213"/>
    <cellStyle name="Percent 2 3" xfId="214"/>
    <cellStyle name="Percent 3" xfId="215"/>
    <cellStyle name="Percent 4" xfId="216"/>
    <cellStyle name="Percent 4 2" xfId="217"/>
    <cellStyle name="Percent 5" xfId="218"/>
    <cellStyle name="Percent 6" xfId="219"/>
    <cellStyle name="PERCENTAGE" xfId="220"/>
    <cellStyle name="pound_mu" xfId="221"/>
    <cellStyle name="PSChar" xfId="222"/>
    <cellStyle name="PSHeading" xfId="223"/>
    <cellStyle name="Quantité" xfId="224"/>
    <cellStyle name="radika" xfId="225"/>
    <cellStyle name="radikal" xfId="226"/>
    <cellStyle name="regstoresfromspecstores" xfId="227"/>
    <cellStyle name="Reset  - Style7" xfId="228"/>
    <cellStyle name="RevList" xfId="229"/>
    <cellStyle name="S/Titre" xfId="230"/>
    <cellStyle name="SHADEDSTORES" xfId="231"/>
    <cellStyle name="Sheet Title" xfId="232"/>
    <cellStyle name="specstores" xfId="233"/>
    <cellStyle name="Standard_Anpassen der Amortisation" xfId="234"/>
    <cellStyle name="Subtotal" xfId="235"/>
    <cellStyle name="sum" xfId="236"/>
    <cellStyle name="Table  - Style6" xfId="237"/>
    <cellStyle name="þ_x005f_x001d_ð+&amp;„ý›&amp;}ý_x005f_x000b__x005f_x0008__x005f_x0011__x005f_x000b_å_x005f_x000b__x005f_x0007__x005f_x0001__x005f_x0001_" xfId="238"/>
    <cellStyle name="þ_x005f_x001d_ð+&amp;„ý›&amp;}ý_x005f_x000b__x005f_x0008__x005f_x0011__x005f_x000b_å_x005f_x000b__x005f_x0007__x005f_x0001__x005f_x0001_?_x005f_x0002_ÿÿÿÿÿÿÿÿÿÿÿÿÿÿÿ_x005f_x0001_(_x005f_x0002_{_x005f_x000c_???ˆ_x005f_x001e_ÿÿÿÿ????_x005f_x0007_???????????????Í!Ë??????????           ?????           ?????????_x005f_x000d_????????????????????????????????????" xfId="239"/>
    <cellStyle name="þ_x005f_x001d_ð+&amp;„ý›&amp;}ý_x005f_x000b__x005f_x0008__x005f_x0011__x005f_x000b_å_x005f_x000b__x005f_x0007__x005f_x0001__x005f_x0001__2183-RAB-ARS-TAHAP 2-100121 (aln)" xfId="240"/>
    <cellStyle name="þ_x001d_ð+&amp;„ý›&amp;}ý_x000b__x0008__x0011__x000b_å_x000b__x0007__x0001__x0001_" xfId="241"/>
    <cellStyle name="þ_x001d_ð+&amp;„ý›&amp;}ý_x000b__x0008__x0011__x000b_å_x000b__x0007__x0001__x0001_?_x0002_ÿÿÿÿÿÿÿÿÿÿÿÿÿÿÿ_x0001_(_x0002_{_x000c_???ˆ_x001e_ÿÿÿÿ????_x0007_???????????????Í!Ë??????????           ?????           ?????????_x000d_?????????????????????????????????????????????????????????????????????????????????????????????????????????????????????" xfId="242"/>
    <cellStyle name="þ_x001d_ð+&amp;„ý›&amp;}ý_x000b__x0008__x0011__x000b_å_x000b__x0007__x0001__x0001__2183-RAB-ARS-TAHAP 2-100121 (aln)" xfId="243"/>
    <cellStyle name="Title  - Style1" xfId="244"/>
    <cellStyle name="TotCol - Style5" xfId="245"/>
    <cellStyle name="TotRow - Style4" xfId="246"/>
    <cellStyle name="Tusental (0)_pldt" xfId="247"/>
    <cellStyle name="Tusental_pldt" xfId="248"/>
    <cellStyle name="Unit" xfId="249"/>
    <cellStyle name="User_Defined_A" xfId="250"/>
    <cellStyle name="Valuta (0)_pldt" xfId="251"/>
    <cellStyle name="Valuta_pldt" xfId="252"/>
    <cellStyle name="Währung [0]_Compiling Utility Macros" xfId="253"/>
    <cellStyle name="Währung_Compiling Utility Macros" xfId="254"/>
    <cellStyle name="เครื่องหมายจุลภาค [0]_N1222H#" xfId="255"/>
    <cellStyle name="เครื่องหมายจุลภาค_N1222H#" xfId="256"/>
    <cellStyle name="เครื่องหมายสกุลเงิน [0]_N1222H#" xfId="257"/>
    <cellStyle name="เครื่องหมายสกุลเงิน_N1222H#" xfId="258"/>
    <cellStyle name="ปกติ_N1222H#" xfId="259"/>
    <cellStyle name="똿뗦먛귟 [0.00]_PRODUCT DETAIL Q1" xfId="260"/>
    <cellStyle name="똿뗦먛귟_PRODUCT DETAIL Q1" xfId="261"/>
    <cellStyle name="믅됞 [0.00]_PRODUCT DETAIL Q1" xfId="262"/>
    <cellStyle name="믅됞_PRODUCT DETAIL Q1" xfId="263"/>
    <cellStyle name="백분율_HOBONG" xfId="264"/>
    <cellStyle name="뷭?_BOOKSHIP" xfId="265"/>
    <cellStyle name="콤마 [0]_1202" xfId="266"/>
    <cellStyle name="콤마_1202" xfId="267"/>
    <cellStyle name="통화 [0]_1202" xfId="268"/>
    <cellStyle name="통화_1202" xfId="269"/>
    <cellStyle name="표준_(정보부문)월별인원계획" xfId="270"/>
    <cellStyle name="一般_17 JAN" xfId="271"/>
    <cellStyle name="千位[0]_主要材料费用表" xfId="272"/>
    <cellStyle name="千位_主要材料费用表" xfId="273"/>
    <cellStyle name="千位分隔 2" xfId="274"/>
    <cellStyle name="千位分隔 3" xfId="275"/>
    <cellStyle name="千分位[0]_17 JAN" xfId="276"/>
    <cellStyle name="千分位_17 JAN" xfId="277"/>
    <cellStyle name="常规 10" xfId="278"/>
    <cellStyle name="常规 11" xfId="279"/>
    <cellStyle name="常规 12" xfId="280"/>
    <cellStyle name="常规 12 2" xfId="281"/>
    <cellStyle name="常规 13" xfId="282"/>
    <cellStyle name="常规 15" xfId="283"/>
    <cellStyle name="常规 17" xfId="284"/>
    <cellStyle name="常规 18" xfId="285"/>
    <cellStyle name="常规 19" xfId="286"/>
    <cellStyle name="常规 2" xfId="287"/>
    <cellStyle name="常规 2 2" xfId="288"/>
    <cellStyle name="常规 2 2 2" xfId="289"/>
    <cellStyle name="常规 20" xfId="290"/>
    <cellStyle name="常规 21" xfId="291"/>
    <cellStyle name="常规 23" xfId="292"/>
    <cellStyle name="常规 24" xfId="293"/>
    <cellStyle name="常规 25" xfId="294"/>
    <cellStyle name="常规 26" xfId="295"/>
    <cellStyle name="常规 27" xfId="296"/>
    <cellStyle name="常规 3" xfId="297"/>
    <cellStyle name="常规 4" xfId="298"/>
    <cellStyle name="常规 5" xfId="299"/>
    <cellStyle name="常规 5 2" xfId="300"/>
    <cellStyle name="常规 6" xfId="301"/>
    <cellStyle name="常规 6 2" xfId="302"/>
    <cellStyle name="常规 7" xfId="303"/>
    <cellStyle name="常规 8" xfId="304"/>
    <cellStyle name="常规 9" xfId="305"/>
    <cellStyle name="样式 1" xfId="306"/>
    <cellStyle name="百分比 2" xfId="307"/>
    <cellStyle name="表体文字_工程量清单" xfId="308"/>
    <cellStyle name="貨幣 [0]_17 JAN" xfId="309"/>
    <cellStyle name="貨幣_17 JAN" xfId="310"/>
    <cellStyle name="货币 2" xfId="3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shraf-Elsharif\AppData\Local\Microsoft\Windows\Temporary%20Internet%20Files\Content.Outlook\XMWJ4GAB\FILE%2006\FISIK\BM\Kabupaten\(17)%20Gani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hraf-Elsharif\AppData\Local\Microsoft\Windows\Temporary%20Internet%20Files\Content.Outlook\XMWJ4GAB\FILE%2006\FISIK\BM\Kabupaten\(17)%20Gani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Ashraf-Elsharif\AppData\Local\Microsoft\Windows\Temporary%20Internet%20Files\Content.Outlook\XMWJ4GAB\DOCUME~1\Victor\LOCALS~1\Temp\DOCUME~1\Victor\LOCALS~1\Temp\2001\AMBASADOR\BQ-10%20MECH%2010-11-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hraf-Elsharif\AppData\Local\Microsoft\Windows\Temporary%20Internet%20Files\Content.Outlook\XMWJ4GAB\DOCUME~1\Victor\LOCALS~1\Temp\DOCUME~1\Victor\LOCALS~1\Temp\2001\AMBASADOR\BQ-10%20MECH%2010-11-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er\d\TEMPO\lintec-sumic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ser\d\m-form\BQ-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
      <sheetName val="Cov"/>
      <sheetName val="Rekp"/>
      <sheetName val="Rab"/>
      <sheetName val="Mob"/>
      <sheetName val="D3"/>
      <sheetName val="ND3"/>
      <sheetName val="D4"/>
      <sheetName val="ND4"/>
      <sheetName val="D6"/>
      <sheetName val="ND6"/>
      <sheetName val="D8"/>
      <sheetName val="ND8"/>
      <sheetName val="Ag H&amp;K"/>
      <sheetName val="BOW"/>
      <sheetName val="Basic"/>
      <sheetName val="Alat"/>
      <sheetName val="Alat Utama"/>
      <sheetName val="Sched"/>
      <sheetName val="Subkon"/>
      <sheetName val="MM"/>
      <sheetName val="%"/>
      <sheetName val="Ranking %"/>
      <sheetName val="D2"/>
      <sheetName val="ND2"/>
      <sheetName val="D7"/>
      <sheetName val="ND7"/>
      <sheetName val="K-Anl"/>
      <sheetName val="D5"/>
      <sheetName val="ND5"/>
      <sheetName val="Up &amp; bhn"/>
      <sheetName val="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
      <sheetName val="Cov"/>
      <sheetName val="Rekp"/>
      <sheetName val="Rab"/>
      <sheetName val="Mob"/>
      <sheetName val="D3"/>
      <sheetName val="ND3"/>
      <sheetName val="D4"/>
      <sheetName val="ND4"/>
      <sheetName val="D6"/>
      <sheetName val="ND6"/>
      <sheetName val="D8"/>
      <sheetName val="ND8"/>
      <sheetName val="Ag H&amp;K"/>
      <sheetName val="BOW"/>
      <sheetName val="Basic"/>
      <sheetName val="Alat"/>
      <sheetName val="Alat Utama"/>
      <sheetName val="Sched"/>
      <sheetName val="Subkon"/>
      <sheetName val="MM"/>
      <sheetName val="%"/>
      <sheetName val="Ranking %"/>
      <sheetName val="D2"/>
      <sheetName val="ND2"/>
      <sheetName val="D7"/>
      <sheetName val="ND7"/>
      <sheetName val="K-Anl"/>
      <sheetName val="D5"/>
      <sheetName val="ND5"/>
      <sheetName val="Up &amp; bhn"/>
      <sheetName val="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sheetName val="K.TambahAC"/>
      <sheetName val="FH"/>
      <sheetName val="K.TambahFH"/>
      <sheetName val="Pipe"/>
      <sheetName val="valve"/>
      <sheetName val="valve 16k"/>
      <sheetName val="ASS-PL"/>
      <sheetName val="Fitting"/>
      <sheetName val="Ana duct"/>
      <sheetName val="Hsd Duct"/>
      <sheetName val="Grille"/>
      <sheetName val="DM"/>
      <sheetName val="Mo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sheetName val="K.TambahAC"/>
      <sheetName val="FH"/>
      <sheetName val="K.TambahFH"/>
      <sheetName val="Pipe"/>
      <sheetName val="valve"/>
      <sheetName val="valve 16k"/>
      <sheetName val="ASS-PL"/>
      <sheetName val="Fitting"/>
      <sheetName val="Ana duct"/>
      <sheetName val="Hsd Duct"/>
      <sheetName val="Grille"/>
      <sheetName val="DM"/>
      <sheetName val="Mo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X"/>
      <sheetName val="SRT"/>
      <sheetName val="ESCON"/>
      <sheetName val="SUM-PRO (4)"/>
      <sheetName val="SUM-PRO (3)"/>
      <sheetName val="SUM-PRO (2)"/>
      <sheetName val="SUM-PRO"/>
      <sheetName val="SEX (4)"/>
      <sheetName val="SEX (3)"/>
      <sheetName val="SEX (2)"/>
      <sheetName val="scope"/>
      <sheetName val="MAKER"/>
      <sheetName val="PRO-PH3"/>
      <sheetName val="PRO-PH2"/>
      <sheetName val="PRO"/>
      <sheetName val="BQ"/>
      <sheetName val="equipment"/>
      <sheetName val="B - Norelec"/>
      <sheetName val="A"/>
      <sheetName val="AHSbj"/>
      <sheetName val="K"/>
      <sheetName val="ANALISA GRS TENGAH"/>
      <sheetName val="Elektrikal"/>
    </sheetNames>
    <sheetDataSet>
      <sheetData sheetId="0" refreshError="1">
        <row r="7">
          <cell r="P7" t="str">
            <v xml:space="preserve">B U D G E T A R Y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ON"/>
      <sheetName val="SRT"/>
      <sheetName val="SCOPE"/>
      <sheetName val="MAKER"/>
      <sheetName val="BQ"/>
      <sheetName val="PROFIT"/>
      <sheetName val="SUM-PRO"/>
      <sheetName val="SEX"/>
      <sheetName val="HVAC"/>
      <sheetName val="DBP-0200"/>
      <sheetName val="spect"/>
      <sheetName val="Rab"/>
      <sheetName val="SAP"/>
      <sheetName val="BAG_2"/>
      <sheetName val="K"/>
      <sheetName val="Isolasi Luar Dalam"/>
      <sheetName val="Isolasi Lu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11"/>
  <sheetViews>
    <sheetView tabSelected="1" view="pageBreakPreview" zoomScale="175" zoomScaleNormal="100" zoomScaleSheetLayoutView="175" workbookViewId="0">
      <selection sqref="A1:F1"/>
    </sheetView>
  </sheetViews>
  <sheetFormatPr defaultRowHeight="15"/>
  <cols>
    <col min="1" max="1" width="3.5703125" style="59" bestFit="1" customWidth="1"/>
    <col min="2" max="2" width="39.85546875" style="60" customWidth="1"/>
    <col min="3" max="3" width="8" style="61" customWidth="1"/>
    <col min="4" max="4" width="5.85546875" style="61" customWidth="1"/>
    <col min="5" max="5" width="12.7109375" style="43" customWidth="1"/>
    <col min="6" max="6" width="17.140625" style="43" customWidth="1"/>
    <col min="7" max="256" width="9.140625" style="22"/>
    <col min="257" max="257" width="5.85546875" style="22" bestFit="1" customWidth="1"/>
    <col min="258" max="258" width="45.7109375" style="22" customWidth="1"/>
    <col min="259" max="259" width="7.85546875" style="22" bestFit="1" customWidth="1"/>
    <col min="260" max="260" width="7.7109375" style="22" bestFit="1" customWidth="1"/>
    <col min="261" max="262" width="16.85546875" style="22" bestFit="1" customWidth="1"/>
    <col min="263" max="512" width="9.140625" style="22"/>
    <col min="513" max="513" width="5.85546875" style="22" bestFit="1" customWidth="1"/>
    <col min="514" max="514" width="45.7109375" style="22" customWidth="1"/>
    <col min="515" max="515" width="7.85546875" style="22" bestFit="1" customWidth="1"/>
    <col min="516" max="516" width="7.7109375" style="22" bestFit="1" customWidth="1"/>
    <col min="517" max="518" width="16.85546875" style="22" bestFit="1" customWidth="1"/>
    <col min="519" max="768" width="9.140625" style="22"/>
    <col min="769" max="769" width="5.85546875" style="22" bestFit="1" customWidth="1"/>
    <col min="770" max="770" width="45.7109375" style="22" customWidth="1"/>
    <col min="771" max="771" width="7.85546875" style="22" bestFit="1" customWidth="1"/>
    <col min="772" max="772" width="7.7109375" style="22" bestFit="1" customWidth="1"/>
    <col min="773" max="774" width="16.85546875" style="22" bestFit="1" customWidth="1"/>
    <col min="775" max="1024" width="9.140625" style="22"/>
    <col min="1025" max="1025" width="5.85546875" style="22" bestFit="1" customWidth="1"/>
    <col min="1026" max="1026" width="45.7109375" style="22" customWidth="1"/>
    <col min="1027" max="1027" width="7.85546875" style="22" bestFit="1" customWidth="1"/>
    <col min="1028" max="1028" width="7.7109375" style="22" bestFit="1" customWidth="1"/>
    <col min="1029" max="1030" width="16.85546875" style="22" bestFit="1" customWidth="1"/>
    <col min="1031" max="1280" width="9.140625" style="22"/>
    <col min="1281" max="1281" width="5.85546875" style="22" bestFit="1" customWidth="1"/>
    <col min="1282" max="1282" width="45.7109375" style="22" customWidth="1"/>
    <col min="1283" max="1283" width="7.85546875" style="22" bestFit="1" customWidth="1"/>
    <col min="1284" max="1284" width="7.7109375" style="22" bestFit="1" customWidth="1"/>
    <col min="1285" max="1286" width="16.85546875" style="22" bestFit="1" customWidth="1"/>
    <col min="1287" max="1536" width="9.140625" style="22"/>
    <col min="1537" max="1537" width="5.85546875" style="22" bestFit="1" customWidth="1"/>
    <col min="1538" max="1538" width="45.7109375" style="22" customWidth="1"/>
    <col min="1539" max="1539" width="7.85546875" style="22" bestFit="1" customWidth="1"/>
    <col min="1540" max="1540" width="7.7109375" style="22" bestFit="1" customWidth="1"/>
    <col min="1541" max="1542" width="16.85546875" style="22" bestFit="1" customWidth="1"/>
    <col min="1543" max="1792" width="9.140625" style="22"/>
    <col min="1793" max="1793" width="5.85546875" style="22" bestFit="1" customWidth="1"/>
    <col min="1794" max="1794" width="45.7109375" style="22" customWidth="1"/>
    <col min="1795" max="1795" width="7.85546875" style="22" bestFit="1" customWidth="1"/>
    <col min="1796" max="1796" width="7.7109375" style="22" bestFit="1" customWidth="1"/>
    <col min="1797" max="1798" width="16.85546875" style="22" bestFit="1" customWidth="1"/>
    <col min="1799" max="2048" width="9.140625" style="22"/>
    <col min="2049" max="2049" width="5.85546875" style="22" bestFit="1" customWidth="1"/>
    <col min="2050" max="2050" width="45.7109375" style="22" customWidth="1"/>
    <col min="2051" max="2051" width="7.85546875" style="22" bestFit="1" customWidth="1"/>
    <col min="2052" max="2052" width="7.7109375" style="22" bestFit="1" customWidth="1"/>
    <col min="2053" max="2054" width="16.85546875" style="22" bestFit="1" customWidth="1"/>
    <col min="2055" max="2304" width="9.140625" style="22"/>
    <col min="2305" max="2305" width="5.85546875" style="22" bestFit="1" customWidth="1"/>
    <col min="2306" max="2306" width="45.7109375" style="22" customWidth="1"/>
    <col min="2307" max="2307" width="7.85546875" style="22" bestFit="1" customWidth="1"/>
    <col min="2308" max="2308" width="7.7109375" style="22" bestFit="1" customWidth="1"/>
    <col min="2309" max="2310" width="16.85546875" style="22" bestFit="1" customWidth="1"/>
    <col min="2311" max="2560" width="9.140625" style="22"/>
    <col min="2561" max="2561" width="5.85546875" style="22" bestFit="1" customWidth="1"/>
    <col min="2562" max="2562" width="45.7109375" style="22" customWidth="1"/>
    <col min="2563" max="2563" width="7.85546875" style="22" bestFit="1" customWidth="1"/>
    <col min="2564" max="2564" width="7.7109375" style="22" bestFit="1" customWidth="1"/>
    <col min="2565" max="2566" width="16.85546875" style="22" bestFit="1" customWidth="1"/>
    <col min="2567" max="2816" width="9.140625" style="22"/>
    <col min="2817" max="2817" width="5.85546875" style="22" bestFit="1" customWidth="1"/>
    <col min="2818" max="2818" width="45.7109375" style="22" customWidth="1"/>
    <col min="2819" max="2819" width="7.85546875" style="22" bestFit="1" customWidth="1"/>
    <col min="2820" max="2820" width="7.7109375" style="22" bestFit="1" customWidth="1"/>
    <col min="2821" max="2822" width="16.85546875" style="22" bestFit="1" customWidth="1"/>
    <col min="2823" max="3072" width="9.140625" style="22"/>
    <col min="3073" max="3073" width="5.85546875" style="22" bestFit="1" customWidth="1"/>
    <col min="3074" max="3074" width="45.7109375" style="22" customWidth="1"/>
    <col min="3075" max="3075" width="7.85546875" style="22" bestFit="1" customWidth="1"/>
    <col min="3076" max="3076" width="7.7109375" style="22" bestFit="1" customWidth="1"/>
    <col min="3077" max="3078" width="16.85546875" style="22" bestFit="1" customWidth="1"/>
    <col min="3079" max="3328" width="9.140625" style="22"/>
    <col min="3329" max="3329" width="5.85546875" style="22" bestFit="1" customWidth="1"/>
    <col min="3330" max="3330" width="45.7109375" style="22" customWidth="1"/>
    <col min="3331" max="3331" width="7.85546875" style="22" bestFit="1" customWidth="1"/>
    <col min="3332" max="3332" width="7.7109375" style="22" bestFit="1" customWidth="1"/>
    <col min="3333" max="3334" width="16.85546875" style="22" bestFit="1" customWidth="1"/>
    <col min="3335" max="3584" width="9.140625" style="22"/>
    <col min="3585" max="3585" width="5.85546875" style="22" bestFit="1" customWidth="1"/>
    <col min="3586" max="3586" width="45.7109375" style="22" customWidth="1"/>
    <col min="3587" max="3587" width="7.85546875" style="22" bestFit="1" customWidth="1"/>
    <col min="3588" max="3588" width="7.7109375" style="22" bestFit="1" customWidth="1"/>
    <col min="3589" max="3590" width="16.85546875" style="22" bestFit="1" customWidth="1"/>
    <col min="3591" max="3840" width="9.140625" style="22"/>
    <col min="3841" max="3841" width="5.85546875" style="22" bestFit="1" customWidth="1"/>
    <col min="3842" max="3842" width="45.7109375" style="22" customWidth="1"/>
    <col min="3843" max="3843" width="7.85546875" style="22" bestFit="1" customWidth="1"/>
    <col min="3844" max="3844" width="7.7109375" style="22" bestFit="1" customWidth="1"/>
    <col min="3845" max="3846" width="16.85546875" style="22" bestFit="1" customWidth="1"/>
    <col min="3847" max="4096" width="9.140625" style="22"/>
    <col min="4097" max="4097" width="5.85546875" style="22" bestFit="1" customWidth="1"/>
    <col min="4098" max="4098" width="45.7109375" style="22" customWidth="1"/>
    <col min="4099" max="4099" width="7.85546875" style="22" bestFit="1" customWidth="1"/>
    <col min="4100" max="4100" width="7.7109375" style="22" bestFit="1" customWidth="1"/>
    <col min="4101" max="4102" width="16.85546875" style="22" bestFit="1" customWidth="1"/>
    <col min="4103" max="4352" width="9.140625" style="22"/>
    <col min="4353" max="4353" width="5.85546875" style="22" bestFit="1" customWidth="1"/>
    <col min="4354" max="4354" width="45.7109375" style="22" customWidth="1"/>
    <col min="4355" max="4355" width="7.85546875" style="22" bestFit="1" customWidth="1"/>
    <col min="4356" max="4356" width="7.7109375" style="22" bestFit="1" customWidth="1"/>
    <col min="4357" max="4358" width="16.85546875" style="22" bestFit="1" customWidth="1"/>
    <col min="4359" max="4608" width="9.140625" style="22"/>
    <col min="4609" max="4609" width="5.85546875" style="22" bestFit="1" customWidth="1"/>
    <col min="4610" max="4610" width="45.7109375" style="22" customWidth="1"/>
    <col min="4611" max="4611" width="7.85546875" style="22" bestFit="1" customWidth="1"/>
    <col min="4612" max="4612" width="7.7109375" style="22" bestFit="1" customWidth="1"/>
    <col min="4613" max="4614" width="16.85546875" style="22" bestFit="1" customWidth="1"/>
    <col min="4615" max="4864" width="9.140625" style="22"/>
    <col min="4865" max="4865" width="5.85546875" style="22" bestFit="1" customWidth="1"/>
    <col min="4866" max="4866" width="45.7109375" style="22" customWidth="1"/>
    <col min="4867" max="4867" width="7.85546875" style="22" bestFit="1" customWidth="1"/>
    <col min="4868" max="4868" width="7.7109375" style="22" bestFit="1" customWidth="1"/>
    <col min="4869" max="4870" width="16.85546875" style="22" bestFit="1" customWidth="1"/>
    <col min="4871" max="5120" width="9.140625" style="22"/>
    <col min="5121" max="5121" width="5.85546875" style="22" bestFit="1" customWidth="1"/>
    <col min="5122" max="5122" width="45.7109375" style="22" customWidth="1"/>
    <col min="5123" max="5123" width="7.85546875" style="22" bestFit="1" customWidth="1"/>
    <col min="5124" max="5124" width="7.7109375" style="22" bestFit="1" customWidth="1"/>
    <col min="5125" max="5126" width="16.85546875" style="22" bestFit="1" customWidth="1"/>
    <col min="5127" max="5376" width="9.140625" style="22"/>
    <col min="5377" max="5377" width="5.85546875" style="22" bestFit="1" customWidth="1"/>
    <col min="5378" max="5378" width="45.7109375" style="22" customWidth="1"/>
    <col min="5379" max="5379" width="7.85546875" style="22" bestFit="1" customWidth="1"/>
    <col min="5380" max="5380" width="7.7109375" style="22" bestFit="1" customWidth="1"/>
    <col min="5381" max="5382" width="16.85546875" style="22" bestFit="1" customWidth="1"/>
    <col min="5383" max="5632" width="9.140625" style="22"/>
    <col min="5633" max="5633" width="5.85546875" style="22" bestFit="1" customWidth="1"/>
    <col min="5634" max="5634" width="45.7109375" style="22" customWidth="1"/>
    <col min="5635" max="5635" width="7.85546875" style="22" bestFit="1" customWidth="1"/>
    <col min="5636" max="5636" width="7.7109375" style="22" bestFit="1" customWidth="1"/>
    <col min="5637" max="5638" width="16.85546875" style="22" bestFit="1" customWidth="1"/>
    <col min="5639" max="5888" width="9.140625" style="22"/>
    <col min="5889" max="5889" width="5.85546875" style="22" bestFit="1" customWidth="1"/>
    <col min="5890" max="5890" width="45.7109375" style="22" customWidth="1"/>
    <col min="5891" max="5891" width="7.85546875" style="22" bestFit="1" customWidth="1"/>
    <col min="5892" max="5892" width="7.7109375" style="22" bestFit="1" customWidth="1"/>
    <col min="5893" max="5894" width="16.85546875" style="22" bestFit="1" customWidth="1"/>
    <col min="5895" max="6144" width="9.140625" style="22"/>
    <col min="6145" max="6145" width="5.85546875" style="22" bestFit="1" customWidth="1"/>
    <col min="6146" max="6146" width="45.7109375" style="22" customWidth="1"/>
    <col min="6147" max="6147" width="7.85546875" style="22" bestFit="1" customWidth="1"/>
    <col min="6148" max="6148" width="7.7109375" style="22" bestFit="1" customWidth="1"/>
    <col min="6149" max="6150" width="16.85546875" style="22" bestFit="1" customWidth="1"/>
    <col min="6151" max="6400" width="9.140625" style="22"/>
    <col min="6401" max="6401" width="5.85546875" style="22" bestFit="1" customWidth="1"/>
    <col min="6402" max="6402" width="45.7109375" style="22" customWidth="1"/>
    <col min="6403" max="6403" width="7.85546875" style="22" bestFit="1" customWidth="1"/>
    <col min="6404" max="6404" width="7.7109375" style="22" bestFit="1" customWidth="1"/>
    <col min="6405" max="6406" width="16.85546875" style="22" bestFit="1" customWidth="1"/>
    <col min="6407" max="6656" width="9.140625" style="22"/>
    <col min="6657" max="6657" width="5.85546875" style="22" bestFit="1" customWidth="1"/>
    <col min="6658" max="6658" width="45.7109375" style="22" customWidth="1"/>
    <col min="6659" max="6659" width="7.85546875" style="22" bestFit="1" customWidth="1"/>
    <col min="6660" max="6660" width="7.7109375" style="22" bestFit="1" customWidth="1"/>
    <col min="6661" max="6662" width="16.85546875" style="22" bestFit="1" customWidth="1"/>
    <col min="6663" max="6912" width="9.140625" style="22"/>
    <col min="6913" max="6913" width="5.85546875" style="22" bestFit="1" customWidth="1"/>
    <col min="6914" max="6914" width="45.7109375" style="22" customWidth="1"/>
    <col min="6915" max="6915" width="7.85546875" style="22" bestFit="1" customWidth="1"/>
    <col min="6916" max="6916" width="7.7109375" style="22" bestFit="1" customWidth="1"/>
    <col min="6917" max="6918" width="16.85546875" style="22" bestFit="1" customWidth="1"/>
    <col min="6919" max="7168" width="9.140625" style="22"/>
    <col min="7169" max="7169" width="5.85546875" style="22" bestFit="1" customWidth="1"/>
    <col min="7170" max="7170" width="45.7109375" style="22" customWidth="1"/>
    <col min="7171" max="7171" width="7.85546875" style="22" bestFit="1" customWidth="1"/>
    <col min="7172" max="7172" width="7.7109375" style="22" bestFit="1" customWidth="1"/>
    <col min="7173" max="7174" width="16.85546875" style="22" bestFit="1" customWidth="1"/>
    <col min="7175" max="7424" width="9.140625" style="22"/>
    <col min="7425" max="7425" width="5.85546875" style="22" bestFit="1" customWidth="1"/>
    <col min="7426" max="7426" width="45.7109375" style="22" customWidth="1"/>
    <col min="7427" max="7427" width="7.85546875" style="22" bestFit="1" customWidth="1"/>
    <col min="7428" max="7428" width="7.7109375" style="22" bestFit="1" customWidth="1"/>
    <col min="7429" max="7430" width="16.85546875" style="22" bestFit="1" customWidth="1"/>
    <col min="7431" max="7680" width="9.140625" style="22"/>
    <col min="7681" max="7681" width="5.85546875" style="22" bestFit="1" customWidth="1"/>
    <col min="7682" max="7682" width="45.7109375" style="22" customWidth="1"/>
    <col min="7683" max="7683" width="7.85546875" style="22" bestFit="1" customWidth="1"/>
    <col min="7684" max="7684" width="7.7109375" style="22" bestFit="1" customWidth="1"/>
    <col min="7685" max="7686" width="16.85546875" style="22" bestFit="1" customWidth="1"/>
    <col min="7687" max="7936" width="9.140625" style="22"/>
    <col min="7937" max="7937" width="5.85546875" style="22" bestFit="1" customWidth="1"/>
    <col min="7938" max="7938" width="45.7109375" style="22" customWidth="1"/>
    <col min="7939" max="7939" width="7.85546875" style="22" bestFit="1" customWidth="1"/>
    <col min="7940" max="7940" width="7.7109375" style="22" bestFit="1" customWidth="1"/>
    <col min="7941" max="7942" width="16.85546875" style="22" bestFit="1" customWidth="1"/>
    <col min="7943" max="8192" width="9.140625" style="22"/>
    <col min="8193" max="8193" width="5.85546875" style="22" bestFit="1" customWidth="1"/>
    <col min="8194" max="8194" width="45.7109375" style="22" customWidth="1"/>
    <col min="8195" max="8195" width="7.85546875" style="22" bestFit="1" customWidth="1"/>
    <col min="8196" max="8196" width="7.7109375" style="22" bestFit="1" customWidth="1"/>
    <col min="8197" max="8198" width="16.85546875" style="22" bestFit="1" customWidth="1"/>
    <col min="8199" max="8448" width="9.140625" style="22"/>
    <col min="8449" max="8449" width="5.85546875" style="22" bestFit="1" customWidth="1"/>
    <col min="8450" max="8450" width="45.7109375" style="22" customWidth="1"/>
    <col min="8451" max="8451" width="7.85546875" style="22" bestFit="1" customWidth="1"/>
    <col min="8452" max="8452" width="7.7109375" style="22" bestFit="1" customWidth="1"/>
    <col min="8453" max="8454" width="16.85546875" style="22" bestFit="1" customWidth="1"/>
    <col min="8455" max="8704" width="9.140625" style="22"/>
    <col min="8705" max="8705" width="5.85546875" style="22" bestFit="1" customWidth="1"/>
    <col min="8706" max="8706" width="45.7109375" style="22" customWidth="1"/>
    <col min="8707" max="8707" width="7.85546875" style="22" bestFit="1" customWidth="1"/>
    <col min="8708" max="8708" width="7.7109375" style="22" bestFit="1" customWidth="1"/>
    <col min="8709" max="8710" width="16.85546875" style="22" bestFit="1" customWidth="1"/>
    <col min="8711" max="8960" width="9.140625" style="22"/>
    <col min="8961" max="8961" width="5.85546875" style="22" bestFit="1" customWidth="1"/>
    <col min="8962" max="8962" width="45.7109375" style="22" customWidth="1"/>
    <col min="8963" max="8963" width="7.85546875" style="22" bestFit="1" customWidth="1"/>
    <col min="8964" max="8964" width="7.7109375" style="22" bestFit="1" customWidth="1"/>
    <col min="8965" max="8966" width="16.85546875" style="22" bestFit="1" customWidth="1"/>
    <col min="8967" max="9216" width="9.140625" style="22"/>
    <col min="9217" max="9217" width="5.85546875" style="22" bestFit="1" customWidth="1"/>
    <col min="9218" max="9218" width="45.7109375" style="22" customWidth="1"/>
    <col min="9219" max="9219" width="7.85546875" style="22" bestFit="1" customWidth="1"/>
    <col min="9220" max="9220" width="7.7109375" style="22" bestFit="1" customWidth="1"/>
    <col min="9221" max="9222" width="16.85546875" style="22" bestFit="1" customWidth="1"/>
    <col min="9223" max="9472" width="9.140625" style="22"/>
    <col min="9473" max="9473" width="5.85546875" style="22" bestFit="1" customWidth="1"/>
    <col min="9474" max="9474" width="45.7109375" style="22" customWidth="1"/>
    <col min="9475" max="9475" width="7.85546875" style="22" bestFit="1" customWidth="1"/>
    <col min="9476" max="9476" width="7.7109375" style="22" bestFit="1" customWidth="1"/>
    <col min="9477" max="9478" width="16.85546875" style="22" bestFit="1" customWidth="1"/>
    <col min="9479" max="9728" width="9.140625" style="22"/>
    <col min="9729" max="9729" width="5.85546875" style="22" bestFit="1" customWidth="1"/>
    <col min="9730" max="9730" width="45.7109375" style="22" customWidth="1"/>
    <col min="9731" max="9731" width="7.85546875" style="22" bestFit="1" customWidth="1"/>
    <col min="9732" max="9732" width="7.7109375" style="22" bestFit="1" customWidth="1"/>
    <col min="9733" max="9734" width="16.85546875" style="22" bestFit="1" customWidth="1"/>
    <col min="9735" max="9984" width="9.140625" style="22"/>
    <col min="9985" max="9985" width="5.85546875" style="22" bestFit="1" customWidth="1"/>
    <col min="9986" max="9986" width="45.7109375" style="22" customWidth="1"/>
    <col min="9987" max="9987" width="7.85546875" style="22" bestFit="1" customWidth="1"/>
    <col min="9988" max="9988" width="7.7109375" style="22" bestFit="1" customWidth="1"/>
    <col min="9989" max="9990" width="16.85546875" style="22" bestFit="1" customWidth="1"/>
    <col min="9991" max="10240" width="9.140625" style="22"/>
    <col min="10241" max="10241" width="5.85546875" style="22" bestFit="1" customWidth="1"/>
    <col min="10242" max="10242" width="45.7109375" style="22" customWidth="1"/>
    <col min="10243" max="10243" width="7.85546875" style="22" bestFit="1" customWidth="1"/>
    <col min="10244" max="10244" width="7.7109375" style="22" bestFit="1" customWidth="1"/>
    <col min="10245" max="10246" width="16.85546875" style="22" bestFit="1" customWidth="1"/>
    <col min="10247" max="10496" width="9.140625" style="22"/>
    <col min="10497" max="10497" width="5.85546875" style="22" bestFit="1" customWidth="1"/>
    <col min="10498" max="10498" width="45.7109375" style="22" customWidth="1"/>
    <col min="10499" max="10499" width="7.85546875" style="22" bestFit="1" customWidth="1"/>
    <col min="10500" max="10500" width="7.7109375" style="22" bestFit="1" customWidth="1"/>
    <col min="10501" max="10502" width="16.85546875" style="22" bestFit="1" customWidth="1"/>
    <col min="10503" max="10752" width="9.140625" style="22"/>
    <col min="10753" max="10753" width="5.85546875" style="22" bestFit="1" customWidth="1"/>
    <col min="10754" max="10754" width="45.7109375" style="22" customWidth="1"/>
    <col min="10755" max="10755" width="7.85546875" style="22" bestFit="1" customWidth="1"/>
    <col min="10756" max="10756" width="7.7109375" style="22" bestFit="1" customWidth="1"/>
    <col min="10757" max="10758" width="16.85546875" style="22" bestFit="1" customWidth="1"/>
    <col min="10759" max="11008" width="9.140625" style="22"/>
    <col min="11009" max="11009" width="5.85546875" style="22" bestFit="1" customWidth="1"/>
    <col min="11010" max="11010" width="45.7109375" style="22" customWidth="1"/>
    <col min="11011" max="11011" width="7.85546875" style="22" bestFit="1" customWidth="1"/>
    <col min="11012" max="11012" width="7.7109375" style="22" bestFit="1" customWidth="1"/>
    <col min="11013" max="11014" width="16.85546875" style="22" bestFit="1" customWidth="1"/>
    <col min="11015" max="11264" width="9.140625" style="22"/>
    <col min="11265" max="11265" width="5.85546875" style="22" bestFit="1" customWidth="1"/>
    <col min="11266" max="11266" width="45.7109375" style="22" customWidth="1"/>
    <col min="11267" max="11267" width="7.85546875" style="22" bestFit="1" customWidth="1"/>
    <col min="11268" max="11268" width="7.7109375" style="22" bestFit="1" customWidth="1"/>
    <col min="11269" max="11270" width="16.85546875" style="22" bestFit="1" customWidth="1"/>
    <col min="11271" max="11520" width="9.140625" style="22"/>
    <col min="11521" max="11521" width="5.85546875" style="22" bestFit="1" customWidth="1"/>
    <col min="11522" max="11522" width="45.7109375" style="22" customWidth="1"/>
    <col min="11523" max="11523" width="7.85546875" style="22" bestFit="1" customWidth="1"/>
    <col min="11524" max="11524" width="7.7109375" style="22" bestFit="1" customWidth="1"/>
    <col min="11525" max="11526" width="16.85546875" style="22" bestFit="1" customWidth="1"/>
    <col min="11527" max="11776" width="9.140625" style="22"/>
    <col min="11777" max="11777" width="5.85546875" style="22" bestFit="1" customWidth="1"/>
    <col min="11778" max="11778" width="45.7109375" style="22" customWidth="1"/>
    <col min="11779" max="11779" width="7.85546875" style="22" bestFit="1" customWidth="1"/>
    <col min="11780" max="11780" width="7.7109375" style="22" bestFit="1" customWidth="1"/>
    <col min="11781" max="11782" width="16.85546875" style="22" bestFit="1" customWidth="1"/>
    <col min="11783" max="12032" width="9.140625" style="22"/>
    <col min="12033" max="12033" width="5.85546875" style="22" bestFit="1" customWidth="1"/>
    <col min="12034" max="12034" width="45.7109375" style="22" customWidth="1"/>
    <col min="12035" max="12035" width="7.85546875" style="22" bestFit="1" customWidth="1"/>
    <col min="12036" max="12036" width="7.7109375" style="22" bestFit="1" customWidth="1"/>
    <col min="12037" max="12038" width="16.85546875" style="22" bestFit="1" customWidth="1"/>
    <col min="12039" max="12288" width="9.140625" style="22"/>
    <col min="12289" max="12289" width="5.85546875" style="22" bestFit="1" customWidth="1"/>
    <col min="12290" max="12290" width="45.7109375" style="22" customWidth="1"/>
    <col min="12291" max="12291" width="7.85546875" style="22" bestFit="1" customWidth="1"/>
    <col min="12292" max="12292" width="7.7109375" style="22" bestFit="1" customWidth="1"/>
    <col min="12293" max="12294" width="16.85546875" style="22" bestFit="1" customWidth="1"/>
    <col min="12295" max="12544" width="9.140625" style="22"/>
    <col min="12545" max="12545" width="5.85546875" style="22" bestFit="1" customWidth="1"/>
    <col min="12546" max="12546" width="45.7109375" style="22" customWidth="1"/>
    <col min="12547" max="12547" width="7.85546875" style="22" bestFit="1" customWidth="1"/>
    <col min="12548" max="12548" width="7.7109375" style="22" bestFit="1" customWidth="1"/>
    <col min="12549" max="12550" width="16.85546875" style="22" bestFit="1" customWidth="1"/>
    <col min="12551" max="12800" width="9.140625" style="22"/>
    <col min="12801" max="12801" width="5.85546875" style="22" bestFit="1" customWidth="1"/>
    <col min="12802" max="12802" width="45.7109375" style="22" customWidth="1"/>
    <col min="12803" max="12803" width="7.85546875" style="22" bestFit="1" customWidth="1"/>
    <col min="12804" max="12804" width="7.7109375" style="22" bestFit="1" customWidth="1"/>
    <col min="12805" max="12806" width="16.85546875" style="22" bestFit="1" customWidth="1"/>
    <col min="12807" max="13056" width="9.140625" style="22"/>
    <col min="13057" max="13057" width="5.85546875" style="22" bestFit="1" customWidth="1"/>
    <col min="13058" max="13058" width="45.7109375" style="22" customWidth="1"/>
    <col min="13059" max="13059" width="7.85546875" style="22" bestFit="1" customWidth="1"/>
    <col min="13060" max="13060" width="7.7109375" style="22" bestFit="1" customWidth="1"/>
    <col min="13061" max="13062" width="16.85546875" style="22" bestFit="1" customWidth="1"/>
    <col min="13063" max="13312" width="9.140625" style="22"/>
    <col min="13313" max="13313" width="5.85546875" style="22" bestFit="1" customWidth="1"/>
    <col min="13314" max="13314" width="45.7109375" style="22" customWidth="1"/>
    <col min="13315" max="13315" width="7.85546875" style="22" bestFit="1" customWidth="1"/>
    <col min="13316" max="13316" width="7.7109375" style="22" bestFit="1" customWidth="1"/>
    <col min="13317" max="13318" width="16.85546875" style="22" bestFit="1" customWidth="1"/>
    <col min="13319" max="13568" width="9.140625" style="22"/>
    <col min="13569" max="13569" width="5.85546875" style="22" bestFit="1" customWidth="1"/>
    <col min="13570" max="13570" width="45.7109375" style="22" customWidth="1"/>
    <col min="13571" max="13571" width="7.85546875" style="22" bestFit="1" customWidth="1"/>
    <col min="13572" max="13572" width="7.7109375" style="22" bestFit="1" customWidth="1"/>
    <col min="13573" max="13574" width="16.85546875" style="22" bestFit="1" customWidth="1"/>
    <col min="13575" max="13824" width="9.140625" style="22"/>
    <col min="13825" max="13825" width="5.85546875" style="22" bestFit="1" customWidth="1"/>
    <col min="13826" max="13826" width="45.7109375" style="22" customWidth="1"/>
    <col min="13827" max="13827" width="7.85546875" style="22" bestFit="1" customWidth="1"/>
    <col min="13828" max="13828" width="7.7109375" style="22" bestFit="1" customWidth="1"/>
    <col min="13829" max="13830" width="16.85546875" style="22" bestFit="1" customWidth="1"/>
    <col min="13831" max="14080" width="9.140625" style="22"/>
    <col min="14081" max="14081" width="5.85546875" style="22" bestFit="1" customWidth="1"/>
    <col min="14082" max="14082" width="45.7109375" style="22" customWidth="1"/>
    <col min="14083" max="14083" width="7.85546875" style="22" bestFit="1" customWidth="1"/>
    <col min="14084" max="14084" width="7.7109375" style="22" bestFit="1" customWidth="1"/>
    <col min="14085" max="14086" width="16.85546875" style="22" bestFit="1" customWidth="1"/>
    <col min="14087" max="14336" width="9.140625" style="22"/>
    <col min="14337" max="14337" width="5.85546875" style="22" bestFit="1" customWidth="1"/>
    <col min="14338" max="14338" width="45.7109375" style="22" customWidth="1"/>
    <col min="14339" max="14339" width="7.85546875" style="22" bestFit="1" customWidth="1"/>
    <col min="14340" max="14340" width="7.7109375" style="22" bestFit="1" customWidth="1"/>
    <col min="14341" max="14342" width="16.85546875" style="22" bestFit="1" customWidth="1"/>
    <col min="14343" max="14592" width="9.140625" style="22"/>
    <col min="14593" max="14593" width="5.85546875" style="22" bestFit="1" customWidth="1"/>
    <col min="14594" max="14594" width="45.7109375" style="22" customWidth="1"/>
    <col min="14595" max="14595" width="7.85546875" style="22" bestFit="1" customWidth="1"/>
    <col min="14596" max="14596" width="7.7109375" style="22" bestFit="1" customWidth="1"/>
    <col min="14597" max="14598" width="16.85546875" style="22" bestFit="1" customWidth="1"/>
    <col min="14599" max="14848" width="9.140625" style="22"/>
    <col min="14849" max="14849" width="5.85546875" style="22" bestFit="1" customWidth="1"/>
    <col min="14850" max="14850" width="45.7109375" style="22" customWidth="1"/>
    <col min="14851" max="14851" width="7.85546875" style="22" bestFit="1" customWidth="1"/>
    <col min="14852" max="14852" width="7.7109375" style="22" bestFit="1" customWidth="1"/>
    <col min="14853" max="14854" width="16.85546875" style="22" bestFit="1" customWidth="1"/>
    <col min="14855" max="15104" width="9.140625" style="22"/>
    <col min="15105" max="15105" width="5.85546875" style="22" bestFit="1" customWidth="1"/>
    <col min="15106" max="15106" width="45.7109375" style="22" customWidth="1"/>
    <col min="15107" max="15107" width="7.85546875" style="22" bestFit="1" customWidth="1"/>
    <col min="15108" max="15108" width="7.7109375" style="22" bestFit="1" customWidth="1"/>
    <col min="15109" max="15110" width="16.85546875" style="22" bestFit="1" customWidth="1"/>
    <col min="15111" max="15360" width="9.140625" style="22"/>
    <col min="15361" max="15361" width="5.85546875" style="22" bestFit="1" customWidth="1"/>
    <col min="15362" max="15362" width="45.7109375" style="22" customWidth="1"/>
    <col min="15363" max="15363" width="7.85546875" style="22" bestFit="1" customWidth="1"/>
    <col min="15364" max="15364" width="7.7109375" style="22" bestFit="1" customWidth="1"/>
    <col min="15365" max="15366" width="16.85546875" style="22" bestFit="1" customWidth="1"/>
    <col min="15367" max="15616" width="9.140625" style="22"/>
    <col min="15617" max="15617" width="5.85546875" style="22" bestFit="1" customWidth="1"/>
    <col min="15618" max="15618" width="45.7109375" style="22" customWidth="1"/>
    <col min="15619" max="15619" width="7.85546875" style="22" bestFit="1" customWidth="1"/>
    <col min="15620" max="15620" width="7.7109375" style="22" bestFit="1" customWidth="1"/>
    <col min="15621" max="15622" width="16.85546875" style="22" bestFit="1" customWidth="1"/>
    <col min="15623" max="15872" width="9.140625" style="22"/>
    <col min="15873" max="15873" width="5.85546875" style="22" bestFit="1" customWidth="1"/>
    <col min="15874" max="15874" width="45.7109375" style="22" customWidth="1"/>
    <col min="15875" max="15875" width="7.85546875" style="22" bestFit="1" customWidth="1"/>
    <col min="15876" max="15876" width="7.7109375" style="22" bestFit="1" customWidth="1"/>
    <col min="15877" max="15878" width="16.85546875" style="22" bestFit="1" customWidth="1"/>
    <col min="15879" max="16128" width="9.140625" style="22"/>
    <col min="16129" max="16129" width="5.85546875" style="22" bestFit="1" customWidth="1"/>
    <col min="16130" max="16130" width="45.7109375" style="22" customWidth="1"/>
    <col min="16131" max="16131" width="7.85546875" style="22" bestFit="1" customWidth="1"/>
    <col min="16132" max="16132" width="7.7109375" style="22" bestFit="1" customWidth="1"/>
    <col min="16133" max="16134" width="16.85546875" style="22" bestFit="1" customWidth="1"/>
    <col min="16135" max="16384" width="9.140625" style="22"/>
  </cols>
  <sheetData>
    <row r="1" spans="1:6" ht="21" customHeight="1" thickBot="1">
      <c r="A1" s="161" t="s">
        <v>181</v>
      </c>
      <c r="B1" s="161"/>
      <c r="C1" s="161"/>
      <c r="D1" s="161"/>
      <c r="E1" s="161"/>
      <c r="F1" s="161"/>
    </row>
    <row r="2" spans="1:6" ht="15" customHeight="1" thickBot="1">
      <c r="A2" s="66"/>
      <c r="B2" s="63" t="s">
        <v>95</v>
      </c>
      <c r="C2" s="64"/>
      <c r="D2" s="64"/>
      <c r="E2" s="65"/>
      <c r="F2" s="68">
        <f>F11</f>
        <v>0</v>
      </c>
    </row>
    <row r="3" spans="1:6" ht="9" customHeight="1" thickBot="1">
      <c r="A3" s="62"/>
      <c r="B3" s="63"/>
      <c r="C3" s="64"/>
      <c r="D3" s="64"/>
      <c r="E3" s="65"/>
      <c r="F3" s="65"/>
    </row>
    <row r="4" spans="1:6" ht="25.5">
      <c r="A4" s="93" t="s">
        <v>40</v>
      </c>
      <c r="B4" s="94" t="s">
        <v>4</v>
      </c>
      <c r="C4" s="95" t="s">
        <v>3</v>
      </c>
      <c r="D4" s="95" t="s">
        <v>5</v>
      </c>
      <c r="E4" s="96" t="s">
        <v>92</v>
      </c>
      <c r="F4" s="97" t="s">
        <v>93</v>
      </c>
    </row>
    <row r="5" spans="1:6" ht="11.25" customHeight="1">
      <c r="A5" s="98"/>
      <c r="B5" s="99"/>
      <c r="C5" s="100"/>
      <c r="D5" s="101"/>
      <c r="E5" s="102"/>
      <c r="F5" s="103"/>
    </row>
    <row r="6" spans="1:6" ht="18" customHeight="1">
      <c r="A6" s="98">
        <v>1</v>
      </c>
      <c r="B6" s="104" t="s">
        <v>133</v>
      </c>
      <c r="C6" s="105">
        <v>1</v>
      </c>
      <c r="D6" s="106" t="s">
        <v>80</v>
      </c>
      <c r="E6" s="107">
        <f>CPC!F2</f>
        <v>0</v>
      </c>
      <c r="F6" s="108">
        <f t="shared" ref="F6:F7" si="0">C6*E6</f>
        <v>0</v>
      </c>
    </row>
    <row r="7" spans="1:6" ht="18" customHeight="1">
      <c r="A7" s="98">
        <v>2</v>
      </c>
      <c r="B7" s="104" t="s">
        <v>166</v>
      </c>
      <c r="C7" s="105">
        <v>1</v>
      </c>
      <c r="D7" s="106" t="s">
        <v>80</v>
      </c>
      <c r="E7" s="107">
        <f>'HOLDING CELLS'!F2</f>
        <v>0</v>
      </c>
      <c r="F7" s="108">
        <f t="shared" si="0"/>
        <v>0</v>
      </c>
    </row>
    <row r="8" spans="1:6" ht="18" customHeight="1">
      <c r="A8" s="98">
        <v>3</v>
      </c>
      <c r="B8" s="104" t="s">
        <v>179</v>
      </c>
      <c r="C8" s="105">
        <v>1</v>
      </c>
      <c r="D8" s="106" t="s">
        <v>80</v>
      </c>
      <c r="E8" s="107">
        <f>'Boundary Wall'!F2</f>
        <v>0</v>
      </c>
      <c r="F8" s="108">
        <f t="shared" ref="F8" si="1">C8*E8</f>
        <v>0</v>
      </c>
    </row>
    <row r="9" spans="1:6" ht="18" customHeight="1">
      <c r="A9" s="98">
        <v>4</v>
      </c>
      <c r="B9" s="104" t="s">
        <v>134</v>
      </c>
      <c r="C9" s="105">
        <v>1</v>
      </c>
      <c r="D9" s="106" t="s">
        <v>80</v>
      </c>
      <c r="E9" s="107">
        <f>'Latrine &amp; SPT'!F2</f>
        <v>0</v>
      </c>
      <c r="F9" s="108">
        <f t="shared" ref="F9" si="2">C9*E9</f>
        <v>0</v>
      </c>
    </row>
    <row r="10" spans="1:6" ht="12.75">
      <c r="A10" s="109"/>
      <c r="B10" s="110"/>
      <c r="C10" s="100"/>
      <c r="D10" s="101"/>
      <c r="E10" s="102"/>
      <c r="F10" s="103"/>
    </row>
    <row r="11" spans="1:6" ht="21" customHeight="1" thickBot="1">
      <c r="A11" s="36"/>
      <c r="B11" s="14" t="s">
        <v>94</v>
      </c>
      <c r="C11" s="37"/>
      <c r="D11" s="38"/>
      <c r="E11" s="39"/>
      <c r="F11" s="58">
        <f>SUM(F6:F10)</f>
        <v>0</v>
      </c>
    </row>
  </sheetData>
  <mergeCells count="1">
    <mergeCell ref="A1:F1"/>
  </mergeCells>
  <printOptions horizontalCentered="1"/>
  <pageMargins left="0.37" right="0.25" top="0.75" bottom="0.75" header="0.3" footer="0.3"/>
  <pageSetup paperSize="9" scale="97" orientation="portrait" r:id="rId1"/>
  <headerFooter alignWithMargins="0">
    <oddFooter>&amp;L&amp;F&amp;R&amp;A -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8"/>
  <sheetViews>
    <sheetView tabSelected="1" view="pageBreakPreview" zoomScale="160" zoomScaleNormal="100" zoomScaleSheetLayoutView="160" workbookViewId="0">
      <pane xSplit="2" ySplit="4" topLeftCell="C113" activePane="bottomRight" state="frozen"/>
      <selection sqref="A1:F1"/>
      <selection pane="topRight" sqref="A1:F1"/>
      <selection pane="bottomLeft" sqref="A1:F1"/>
      <selection pane="bottomRight" sqref="A1:F1"/>
    </sheetView>
  </sheetViews>
  <sheetFormatPr defaultRowHeight="15"/>
  <cols>
    <col min="1" max="1" width="5.85546875" style="59" bestFit="1" customWidth="1"/>
    <col min="2" max="2" width="45.7109375" style="60" customWidth="1"/>
    <col min="3" max="3" width="8" style="61" bestFit="1" customWidth="1"/>
    <col min="4" max="4" width="5.85546875" style="61" bestFit="1" customWidth="1"/>
    <col min="5" max="5" width="12.7109375" style="43" customWidth="1"/>
    <col min="6" max="6" width="17.140625" style="43" customWidth="1"/>
    <col min="7" max="250" width="8.85546875" style="22"/>
    <col min="251" max="251" width="5.85546875" style="22" bestFit="1" customWidth="1"/>
    <col min="252" max="252" width="45.7109375" style="22" customWidth="1"/>
    <col min="253" max="253" width="7.85546875" style="22" bestFit="1" customWidth="1"/>
    <col min="254" max="254" width="7.7109375" style="22" bestFit="1" customWidth="1"/>
    <col min="255" max="256" width="16.85546875" style="22" bestFit="1" customWidth="1"/>
    <col min="257" max="506" width="8.85546875" style="22"/>
    <col min="507" max="507" width="5.85546875" style="22" bestFit="1" customWidth="1"/>
    <col min="508" max="508" width="45.7109375" style="22" customWidth="1"/>
    <col min="509" max="509" width="7.85546875" style="22" bestFit="1" customWidth="1"/>
    <col min="510" max="510" width="7.7109375" style="22" bestFit="1" customWidth="1"/>
    <col min="511" max="512" width="16.85546875" style="22" bestFit="1" customWidth="1"/>
    <col min="513" max="762" width="8.85546875" style="22"/>
    <col min="763" max="763" width="5.85546875" style="22" bestFit="1" customWidth="1"/>
    <col min="764" max="764" width="45.7109375" style="22" customWidth="1"/>
    <col min="765" max="765" width="7.85546875" style="22" bestFit="1" customWidth="1"/>
    <col min="766" max="766" width="7.7109375" style="22" bestFit="1" customWidth="1"/>
    <col min="767" max="768" width="16.85546875" style="22" bestFit="1" customWidth="1"/>
    <col min="769" max="1018" width="8.85546875" style="22"/>
    <col min="1019" max="1019" width="5.85546875" style="22" bestFit="1" customWidth="1"/>
    <col min="1020" max="1020" width="45.7109375" style="22" customWidth="1"/>
    <col min="1021" max="1021" width="7.85546875" style="22" bestFit="1" customWidth="1"/>
    <col min="1022" max="1022" width="7.7109375" style="22" bestFit="1" customWidth="1"/>
    <col min="1023" max="1024" width="16.85546875" style="22" bestFit="1" customWidth="1"/>
    <col min="1025" max="1274" width="8.85546875" style="22"/>
    <col min="1275" max="1275" width="5.85546875" style="22" bestFit="1" customWidth="1"/>
    <col min="1276" max="1276" width="45.7109375" style="22" customWidth="1"/>
    <col min="1277" max="1277" width="7.85546875" style="22" bestFit="1" customWidth="1"/>
    <col min="1278" max="1278" width="7.7109375" style="22" bestFit="1" customWidth="1"/>
    <col min="1279" max="1280" width="16.85546875" style="22" bestFit="1" customWidth="1"/>
    <col min="1281" max="1530" width="8.85546875" style="22"/>
    <col min="1531" max="1531" width="5.85546875" style="22" bestFit="1" customWidth="1"/>
    <col min="1532" max="1532" width="45.7109375" style="22" customWidth="1"/>
    <col min="1533" max="1533" width="7.85546875" style="22" bestFit="1" customWidth="1"/>
    <col min="1534" max="1534" width="7.7109375" style="22" bestFit="1" customWidth="1"/>
    <col min="1535" max="1536" width="16.85546875" style="22" bestFit="1" customWidth="1"/>
    <col min="1537" max="1786" width="8.85546875" style="22"/>
    <col min="1787" max="1787" width="5.85546875" style="22" bestFit="1" customWidth="1"/>
    <col min="1788" max="1788" width="45.7109375" style="22" customWidth="1"/>
    <col min="1789" max="1789" width="7.85546875" style="22" bestFit="1" customWidth="1"/>
    <col min="1790" max="1790" width="7.7109375" style="22" bestFit="1" customWidth="1"/>
    <col min="1791" max="1792" width="16.85546875" style="22" bestFit="1" customWidth="1"/>
    <col min="1793" max="2042" width="8.85546875" style="22"/>
    <col min="2043" max="2043" width="5.85546875" style="22" bestFit="1" customWidth="1"/>
    <col min="2044" max="2044" width="45.7109375" style="22" customWidth="1"/>
    <col min="2045" max="2045" width="7.85546875" style="22" bestFit="1" customWidth="1"/>
    <col min="2046" max="2046" width="7.7109375" style="22" bestFit="1" customWidth="1"/>
    <col min="2047" max="2048" width="16.85546875" style="22" bestFit="1" customWidth="1"/>
    <col min="2049" max="2298" width="8.85546875" style="22"/>
    <col min="2299" max="2299" width="5.85546875" style="22" bestFit="1" customWidth="1"/>
    <col min="2300" max="2300" width="45.7109375" style="22" customWidth="1"/>
    <col min="2301" max="2301" width="7.85546875" style="22" bestFit="1" customWidth="1"/>
    <col min="2302" max="2302" width="7.7109375" style="22" bestFit="1" customWidth="1"/>
    <col min="2303" max="2304" width="16.85546875" style="22" bestFit="1" customWidth="1"/>
    <col min="2305" max="2554" width="8.85546875" style="22"/>
    <col min="2555" max="2555" width="5.85546875" style="22" bestFit="1" customWidth="1"/>
    <col min="2556" max="2556" width="45.7109375" style="22" customWidth="1"/>
    <col min="2557" max="2557" width="7.85546875" style="22" bestFit="1" customWidth="1"/>
    <col min="2558" max="2558" width="7.7109375" style="22" bestFit="1" customWidth="1"/>
    <col min="2559" max="2560" width="16.85546875" style="22" bestFit="1" customWidth="1"/>
    <col min="2561" max="2810" width="8.85546875" style="22"/>
    <col min="2811" max="2811" width="5.85546875" style="22" bestFit="1" customWidth="1"/>
    <col min="2812" max="2812" width="45.7109375" style="22" customWidth="1"/>
    <col min="2813" max="2813" width="7.85546875" style="22" bestFit="1" customWidth="1"/>
    <col min="2814" max="2814" width="7.7109375" style="22" bestFit="1" customWidth="1"/>
    <col min="2815" max="2816" width="16.85546875" style="22" bestFit="1" customWidth="1"/>
    <col min="2817" max="3066" width="8.85546875" style="22"/>
    <col min="3067" max="3067" width="5.85546875" style="22" bestFit="1" customWidth="1"/>
    <col min="3068" max="3068" width="45.7109375" style="22" customWidth="1"/>
    <col min="3069" max="3069" width="7.85546875" style="22" bestFit="1" customWidth="1"/>
    <col min="3070" max="3070" width="7.7109375" style="22" bestFit="1" customWidth="1"/>
    <col min="3071" max="3072" width="16.85546875" style="22" bestFit="1" customWidth="1"/>
    <col min="3073" max="3322" width="8.85546875" style="22"/>
    <col min="3323" max="3323" width="5.85546875" style="22" bestFit="1" customWidth="1"/>
    <col min="3324" max="3324" width="45.7109375" style="22" customWidth="1"/>
    <col min="3325" max="3325" width="7.85546875" style="22" bestFit="1" customWidth="1"/>
    <col min="3326" max="3326" width="7.7109375" style="22" bestFit="1" customWidth="1"/>
    <col min="3327" max="3328" width="16.85546875" style="22" bestFit="1" customWidth="1"/>
    <col min="3329" max="3578" width="8.85546875" style="22"/>
    <col min="3579" max="3579" width="5.85546875" style="22" bestFit="1" customWidth="1"/>
    <col min="3580" max="3580" width="45.7109375" style="22" customWidth="1"/>
    <col min="3581" max="3581" width="7.85546875" style="22" bestFit="1" customWidth="1"/>
    <col min="3582" max="3582" width="7.7109375" style="22" bestFit="1" customWidth="1"/>
    <col min="3583" max="3584" width="16.85546875" style="22" bestFit="1" customWidth="1"/>
    <col min="3585" max="3834" width="8.85546875" style="22"/>
    <col min="3835" max="3835" width="5.85546875" style="22" bestFit="1" customWidth="1"/>
    <col min="3836" max="3836" width="45.7109375" style="22" customWidth="1"/>
    <col min="3837" max="3837" width="7.85546875" style="22" bestFit="1" customWidth="1"/>
    <col min="3838" max="3838" width="7.7109375" style="22" bestFit="1" customWidth="1"/>
    <col min="3839" max="3840" width="16.85546875" style="22" bestFit="1" customWidth="1"/>
    <col min="3841" max="4090" width="8.85546875" style="22"/>
    <col min="4091" max="4091" width="5.85546875" style="22" bestFit="1" customWidth="1"/>
    <col min="4092" max="4092" width="45.7109375" style="22" customWidth="1"/>
    <col min="4093" max="4093" width="7.85546875" style="22" bestFit="1" customWidth="1"/>
    <col min="4094" max="4094" width="7.7109375" style="22" bestFit="1" customWidth="1"/>
    <col min="4095" max="4096" width="16.85546875" style="22" bestFit="1" customWidth="1"/>
    <col min="4097" max="4346" width="8.85546875" style="22"/>
    <col min="4347" max="4347" width="5.85546875" style="22" bestFit="1" customWidth="1"/>
    <col min="4348" max="4348" width="45.7109375" style="22" customWidth="1"/>
    <col min="4349" max="4349" width="7.85546875" style="22" bestFit="1" customWidth="1"/>
    <col min="4350" max="4350" width="7.7109375" style="22" bestFit="1" customWidth="1"/>
    <col min="4351" max="4352" width="16.85546875" style="22" bestFit="1" customWidth="1"/>
    <col min="4353" max="4602" width="8.85546875" style="22"/>
    <col min="4603" max="4603" width="5.85546875" style="22" bestFit="1" customWidth="1"/>
    <col min="4604" max="4604" width="45.7109375" style="22" customWidth="1"/>
    <col min="4605" max="4605" width="7.85546875" style="22" bestFit="1" customWidth="1"/>
    <col min="4606" max="4606" width="7.7109375" style="22" bestFit="1" customWidth="1"/>
    <col min="4607" max="4608" width="16.85546875" style="22" bestFit="1" customWidth="1"/>
    <col min="4609" max="4858" width="8.85546875" style="22"/>
    <col min="4859" max="4859" width="5.85546875" style="22" bestFit="1" customWidth="1"/>
    <col min="4860" max="4860" width="45.7109375" style="22" customWidth="1"/>
    <col min="4861" max="4861" width="7.85546875" style="22" bestFit="1" customWidth="1"/>
    <col min="4862" max="4862" width="7.7109375" style="22" bestFit="1" customWidth="1"/>
    <col min="4863" max="4864" width="16.85546875" style="22" bestFit="1" customWidth="1"/>
    <col min="4865" max="5114" width="8.85546875" style="22"/>
    <col min="5115" max="5115" width="5.85546875" style="22" bestFit="1" customWidth="1"/>
    <col min="5116" max="5116" width="45.7109375" style="22" customWidth="1"/>
    <col min="5117" max="5117" width="7.85546875" style="22" bestFit="1" customWidth="1"/>
    <col min="5118" max="5118" width="7.7109375" style="22" bestFit="1" customWidth="1"/>
    <col min="5119" max="5120" width="16.85546875" style="22" bestFit="1" customWidth="1"/>
    <col min="5121" max="5370" width="8.85546875" style="22"/>
    <col min="5371" max="5371" width="5.85546875" style="22" bestFit="1" customWidth="1"/>
    <col min="5372" max="5372" width="45.7109375" style="22" customWidth="1"/>
    <col min="5373" max="5373" width="7.85546875" style="22" bestFit="1" customWidth="1"/>
    <col min="5374" max="5374" width="7.7109375" style="22" bestFit="1" customWidth="1"/>
    <col min="5375" max="5376" width="16.85546875" style="22" bestFit="1" customWidth="1"/>
    <col min="5377" max="5626" width="8.85546875" style="22"/>
    <col min="5627" max="5627" width="5.85546875" style="22" bestFit="1" customWidth="1"/>
    <col min="5628" max="5628" width="45.7109375" style="22" customWidth="1"/>
    <col min="5629" max="5629" width="7.85546875" style="22" bestFit="1" customWidth="1"/>
    <col min="5630" max="5630" width="7.7109375" style="22" bestFit="1" customWidth="1"/>
    <col min="5631" max="5632" width="16.85546875" style="22" bestFit="1" customWidth="1"/>
    <col min="5633" max="5882" width="8.85546875" style="22"/>
    <col min="5883" max="5883" width="5.85546875" style="22" bestFit="1" customWidth="1"/>
    <col min="5884" max="5884" width="45.7109375" style="22" customWidth="1"/>
    <col min="5885" max="5885" width="7.85546875" style="22" bestFit="1" customWidth="1"/>
    <col min="5886" max="5886" width="7.7109375" style="22" bestFit="1" customWidth="1"/>
    <col min="5887" max="5888" width="16.85546875" style="22" bestFit="1" customWidth="1"/>
    <col min="5889" max="6138" width="8.85546875" style="22"/>
    <col min="6139" max="6139" width="5.85546875" style="22" bestFit="1" customWidth="1"/>
    <col min="6140" max="6140" width="45.7109375" style="22" customWidth="1"/>
    <col min="6141" max="6141" width="7.85546875" style="22" bestFit="1" customWidth="1"/>
    <col min="6142" max="6142" width="7.7109375" style="22" bestFit="1" customWidth="1"/>
    <col min="6143" max="6144" width="16.85546875" style="22" bestFit="1" customWidth="1"/>
    <col min="6145" max="6394" width="8.85546875" style="22"/>
    <col min="6395" max="6395" width="5.85546875" style="22" bestFit="1" customWidth="1"/>
    <col min="6396" max="6396" width="45.7109375" style="22" customWidth="1"/>
    <col min="6397" max="6397" width="7.85546875" style="22" bestFit="1" customWidth="1"/>
    <col min="6398" max="6398" width="7.7109375" style="22" bestFit="1" customWidth="1"/>
    <col min="6399" max="6400" width="16.85546875" style="22" bestFit="1" customWidth="1"/>
    <col min="6401" max="6650" width="8.85546875" style="22"/>
    <col min="6651" max="6651" width="5.85546875" style="22" bestFit="1" customWidth="1"/>
    <col min="6652" max="6652" width="45.7109375" style="22" customWidth="1"/>
    <col min="6653" max="6653" width="7.85546875" style="22" bestFit="1" customWidth="1"/>
    <col min="6654" max="6654" width="7.7109375" style="22" bestFit="1" customWidth="1"/>
    <col min="6655" max="6656" width="16.85546875" style="22" bestFit="1" customWidth="1"/>
    <col min="6657" max="6906" width="8.85546875" style="22"/>
    <col min="6907" max="6907" width="5.85546875" style="22" bestFit="1" customWidth="1"/>
    <col min="6908" max="6908" width="45.7109375" style="22" customWidth="1"/>
    <col min="6909" max="6909" width="7.85546875" style="22" bestFit="1" customWidth="1"/>
    <col min="6910" max="6910" width="7.7109375" style="22" bestFit="1" customWidth="1"/>
    <col min="6911" max="6912" width="16.85546875" style="22" bestFit="1" customWidth="1"/>
    <col min="6913" max="7162" width="8.85546875" style="22"/>
    <col min="7163" max="7163" width="5.85546875" style="22" bestFit="1" customWidth="1"/>
    <col min="7164" max="7164" width="45.7109375" style="22" customWidth="1"/>
    <col min="7165" max="7165" width="7.85546875" style="22" bestFit="1" customWidth="1"/>
    <col min="7166" max="7166" width="7.7109375" style="22" bestFit="1" customWidth="1"/>
    <col min="7167" max="7168" width="16.85546875" style="22" bestFit="1" customWidth="1"/>
    <col min="7169" max="7418" width="8.85546875" style="22"/>
    <col min="7419" max="7419" width="5.85546875" style="22" bestFit="1" customWidth="1"/>
    <col min="7420" max="7420" width="45.7109375" style="22" customWidth="1"/>
    <col min="7421" max="7421" width="7.85546875" style="22" bestFit="1" customWidth="1"/>
    <col min="7422" max="7422" width="7.7109375" style="22" bestFit="1" customWidth="1"/>
    <col min="7423" max="7424" width="16.85546875" style="22" bestFit="1" customWidth="1"/>
    <col min="7425" max="7674" width="8.85546875" style="22"/>
    <col min="7675" max="7675" width="5.85546875" style="22" bestFit="1" customWidth="1"/>
    <col min="7676" max="7676" width="45.7109375" style="22" customWidth="1"/>
    <col min="7677" max="7677" width="7.85546875" style="22" bestFit="1" customWidth="1"/>
    <col min="7678" max="7678" width="7.7109375" style="22" bestFit="1" customWidth="1"/>
    <col min="7679" max="7680" width="16.85546875" style="22" bestFit="1" customWidth="1"/>
    <col min="7681" max="7930" width="8.85546875" style="22"/>
    <col min="7931" max="7931" width="5.85546875" style="22" bestFit="1" customWidth="1"/>
    <col min="7932" max="7932" width="45.7109375" style="22" customWidth="1"/>
    <col min="7933" max="7933" width="7.85546875" style="22" bestFit="1" customWidth="1"/>
    <col min="7934" max="7934" width="7.7109375" style="22" bestFit="1" customWidth="1"/>
    <col min="7935" max="7936" width="16.85546875" style="22" bestFit="1" customWidth="1"/>
    <col min="7937" max="8186" width="8.85546875" style="22"/>
    <col min="8187" max="8187" width="5.85546875" style="22" bestFit="1" customWidth="1"/>
    <col min="8188" max="8188" width="45.7109375" style="22" customWidth="1"/>
    <col min="8189" max="8189" width="7.85546875" style="22" bestFit="1" customWidth="1"/>
    <col min="8190" max="8190" width="7.7109375" style="22" bestFit="1" customWidth="1"/>
    <col min="8191" max="8192" width="16.85546875" style="22" bestFit="1" customWidth="1"/>
    <col min="8193" max="8442" width="8.85546875" style="22"/>
    <col min="8443" max="8443" width="5.85546875" style="22" bestFit="1" customWidth="1"/>
    <col min="8444" max="8444" width="45.7109375" style="22" customWidth="1"/>
    <col min="8445" max="8445" width="7.85546875" style="22" bestFit="1" customWidth="1"/>
    <col min="8446" max="8446" width="7.7109375" style="22" bestFit="1" customWidth="1"/>
    <col min="8447" max="8448" width="16.85546875" style="22" bestFit="1" customWidth="1"/>
    <col min="8449" max="8698" width="8.85546875" style="22"/>
    <col min="8699" max="8699" width="5.85546875" style="22" bestFit="1" customWidth="1"/>
    <col min="8700" max="8700" width="45.7109375" style="22" customWidth="1"/>
    <col min="8701" max="8701" width="7.85546875" style="22" bestFit="1" customWidth="1"/>
    <col min="8702" max="8702" width="7.7109375" style="22" bestFit="1" customWidth="1"/>
    <col min="8703" max="8704" width="16.85546875" style="22" bestFit="1" customWidth="1"/>
    <col min="8705" max="8954" width="8.85546875" style="22"/>
    <col min="8955" max="8955" width="5.85546875" style="22" bestFit="1" customWidth="1"/>
    <col min="8956" max="8956" width="45.7109375" style="22" customWidth="1"/>
    <col min="8957" max="8957" width="7.85546875" style="22" bestFit="1" customWidth="1"/>
    <col min="8958" max="8958" width="7.7109375" style="22" bestFit="1" customWidth="1"/>
    <col min="8959" max="8960" width="16.85546875" style="22" bestFit="1" customWidth="1"/>
    <col min="8961" max="9210" width="8.85546875" style="22"/>
    <col min="9211" max="9211" width="5.85546875" style="22" bestFit="1" customWidth="1"/>
    <col min="9212" max="9212" width="45.7109375" style="22" customWidth="1"/>
    <col min="9213" max="9213" width="7.85546875" style="22" bestFit="1" customWidth="1"/>
    <col min="9214" max="9214" width="7.7109375" style="22" bestFit="1" customWidth="1"/>
    <col min="9215" max="9216" width="16.85546875" style="22" bestFit="1" customWidth="1"/>
    <col min="9217" max="9466" width="8.85546875" style="22"/>
    <col min="9467" max="9467" width="5.85546875" style="22" bestFit="1" customWidth="1"/>
    <col min="9468" max="9468" width="45.7109375" style="22" customWidth="1"/>
    <col min="9469" max="9469" width="7.85546875" style="22" bestFit="1" customWidth="1"/>
    <col min="9470" max="9470" width="7.7109375" style="22" bestFit="1" customWidth="1"/>
    <col min="9471" max="9472" width="16.85546875" style="22" bestFit="1" customWidth="1"/>
    <col min="9473" max="9722" width="8.85546875" style="22"/>
    <col min="9723" max="9723" width="5.85546875" style="22" bestFit="1" customWidth="1"/>
    <col min="9724" max="9724" width="45.7109375" style="22" customWidth="1"/>
    <col min="9725" max="9725" width="7.85546875" style="22" bestFit="1" customWidth="1"/>
    <col min="9726" max="9726" width="7.7109375" style="22" bestFit="1" customWidth="1"/>
    <col min="9727" max="9728" width="16.85546875" style="22" bestFit="1" customWidth="1"/>
    <col min="9729" max="9978" width="8.85546875" style="22"/>
    <col min="9979" max="9979" width="5.85546875" style="22" bestFit="1" customWidth="1"/>
    <col min="9980" max="9980" width="45.7109375" style="22" customWidth="1"/>
    <col min="9981" max="9981" width="7.85546875" style="22" bestFit="1" customWidth="1"/>
    <col min="9982" max="9982" width="7.7109375" style="22" bestFit="1" customWidth="1"/>
    <col min="9983" max="9984" width="16.85546875" style="22" bestFit="1" customWidth="1"/>
    <col min="9985" max="10234" width="8.85546875" style="22"/>
    <col min="10235" max="10235" width="5.85546875" style="22" bestFit="1" customWidth="1"/>
    <col min="10236" max="10236" width="45.7109375" style="22" customWidth="1"/>
    <col min="10237" max="10237" width="7.85546875" style="22" bestFit="1" customWidth="1"/>
    <col min="10238" max="10238" width="7.7109375" style="22" bestFit="1" customWidth="1"/>
    <col min="10239" max="10240" width="16.85546875" style="22" bestFit="1" customWidth="1"/>
    <col min="10241" max="10490" width="8.85546875" style="22"/>
    <col min="10491" max="10491" width="5.85546875" style="22" bestFit="1" customWidth="1"/>
    <col min="10492" max="10492" width="45.7109375" style="22" customWidth="1"/>
    <col min="10493" max="10493" width="7.85546875" style="22" bestFit="1" customWidth="1"/>
    <col min="10494" max="10494" width="7.7109375" style="22" bestFit="1" customWidth="1"/>
    <col min="10495" max="10496" width="16.85546875" style="22" bestFit="1" customWidth="1"/>
    <col min="10497" max="10746" width="8.85546875" style="22"/>
    <col min="10747" max="10747" width="5.85546875" style="22" bestFit="1" customWidth="1"/>
    <col min="10748" max="10748" width="45.7109375" style="22" customWidth="1"/>
    <col min="10749" max="10749" width="7.85546875" style="22" bestFit="1" customWidth="1"/>
    <col min="10750" max="10750" width="7.7109375" style="22" bestFit="1" customWidth="1"/>
    <col min="10751" max="10752" width="16.85546875" style="22" bestFit="1" customWidth="1"/>
    <col min="10753" max="11002" width="8.85546875" style="22"/>
    <col min="11003" max="11003" width="5.85546875" style="22" bestFit="1" customWidth="1"/>
    <col min="11004" max="11004" width="45.7109375" style="22" customWidth="1"/>
    <col min="11005" max="11005" width="7.85546875" style="22" bestFit="1" customWidth="1"/>
    <col min="11006" max="11006" width="7.7109375" style="22" bestFit="1" customWidth="1"/>
    <col min="11007" max="11008" width="16.85546875" style="22" bestFit="1" customWidth="1"/>
    <col min="11009" max="11258" width="8.85546875" style="22"/>
    <col min="11259" max="11259" width="5.85546875" style="22" bestFit="1" customWidth="1"/>
    <col min="11260" max="11260" width="45.7109375" style="22" customWidth="1"/>
    <col min="11261" max="11261" width="7.85546875" style="22" bestFit="1" customWidth="1"/>
    <col min="11262" max="11262" width="7.7109375" style="22" bestFit="1" customWidth="1"/>
    <col min="11263" max="11264" width="16.85546875" style="22" bestFit="1" customWidth="1"/>
    <col min="11265" max="11514" width="8.85546875" style="22"/>
    <col min="11515" max="11515" width="5.85546875" style="22" bestFit="1" customWidth="1"/>
    <col min="11516" max="11516" width="45.7109375" style="22" customWidth="1"/>
    <col min="11517" max="11517" width="7.85546875" style="22" bestFit="1" customWidth="1"/>
    <col min="11518" max="11518" width="7.7109375" style="22" bestFit="1" customWidth="1"/>
    <col min="11519" max="11520" width="16.85546875" style="22" bestFit="1" customWidth="1"/>
    <col min="11521" max="11770" width="8.85546875" style="22"/>
    <col min="11771" max="11771" width="5.85546875" style="22" bestFit="1" customWidth="1"/>
    <col min="11772" max="11772" width="45.7109375" style="22" customWidth="1"/>
    <col min="11773" max="11773" width="7.85546875" style="22" bestFit="1" customWidth="1"/>
    <col min="11774" max="11774" width="7.7109375" style="22" bestFit="1" customWidth="1"/>
    <col min="11775" max="11776" width="16.85546875" style="22" bestFit="1" customWidth="1"/>
    <col min="11777" max="12026" width="8.85546875" style="22"/>
    <col min="12027" max="12027" width="5.85546875" style="22" bestFit="1" customWidth="1"/>
    <col min="12028" max="12028" width="45.7109375" style="22" customWidth="1"/>
    <col min="12029" max="12029" width="7.85546875" style="22" bestFit="1" customWidth="1"/>
    <col min="12030" max="12030" width="7.7109375" style="22" bestFit="1" customWidth="1"/>
    <col min="12031" max="12032" width="16.85546875" style="22" bestFit="1" customWidth="1"/>
    <col min="12033" max="12282" width="8.85546875" style="22"/>
    <col min="12283" max="12283" width="5.85546875" style="22" bestFit="1" customWidth="1"/>
    <col min="12284" max="12284" width="45.7109375" style="22" customWidth="1"/>
    <col min="12285" max="12285" width="7.85546875" style="22" bestFit="1" customWidth="1"/>
    <col min="12286" max="12286" width="7.7109375" style="22" bestFit="1" customWidth="1"/>
    <col min="12287" max="12288" width="16.85546875" style="22" bestFit="1" customWidth="1"/>
    <col min="12289" max="12538" width="8.85546875" style="22"/>
    <col min="12539" max="12539" width="5.85546875" style="22" bestFit="1" customWidth="1"/>
    <col min="12540" max="12540" width="45.7109375" style="22" customWidth="1"/>
    <col min="12541" max="12541" width="7.85546875" style="22" bestFit="1" customWidth="1"/>
    <col min="12542" max="12542" width="7.7109375" style="22" bestFit="1" customWidth="1"/>
    <col min="12543" max="12544" width="16.85546875" style="22" bestFit="1" customWidth="1"/>
    <col min="12545" max="12794" width="8.85546875" style="22"/>
    <col min="12795" max="12795" width="5.85546875" style="22" bestFit="1" customWidth="1"/>
    <col min="12796" max="12796" width="45.7109375" style="22" customWidth="1"/>
    <col min="12797" max="12797" width="7.85546875" style="22" bestFit="1" customWidth="1"/>
    <col min="12798" max="12798" width="7.7109375" style="22" bestFit="1" customWidth="1"/>
    <col min="12799" max="12800" width="16.85546875" style="22" bestFit="1" customWidth="1"/>
    <col min="12801" max="13050" width="8.85546875" style="22"/>
    <col min="13051" max="13051" width="5.85546875" style="22" bestFit="1" customWidth="1"/>
    <col min="13052" max="13052" width="45.7109375" style="22" customWidth="1"/>
    <col min="13053" max="13053" width="7.85546875" style="22" bestFit="1" customWidth="1"/>
    <col min="13054" max="13054" width="7.7109375" style="22" bestFit="1" customWidth="1"/>
    <col min="13055" max="13056" width="16.85546875" style="22" bestFit="1" customWidth="1"/>
    <col min="13057" max="13306" width="8.85546875" style="22"/>
    <col min="13307" max="13307" width="5.85546875" style="22" bestFit="1" customWidth="1"/>
    <col min="13308" max="13308" width="45.7109375" style="22" customWidth="1"/>
    <col min="13309" max="13309" width="7.85546875" style="22" bestFit="1" customWidth="1"/>
    <col min="13310" max="13310" width="7.7109375" style="22" bestFit="1" customWidth="1"/>
    <col min="13311" max="13312" width="16.85546875" style="22" bestFit="1" customWidth="1"/>
    <col min="13313" max="13562" width="8.85546875" style="22"/>
    <col min="13563" max="13563" width="5.85546875" style="22" bestFit="1" customWidth="1"/>
    <col min="13564" max="13564" width="45.7109375" style="22" customWidth="1"/>
    <col min="13565" max="13565" width="7.85546875" style="22" bestFit="1" customWidth="1"/>
    <col min="13566" max="13566" width="7.7109375" style="22" bestFit="1" customWidth="1"/>
    <col min="13567" max="13568" width="16.85546875" style="22" bestFit="1" customWidth="1"/>
    <col min="13569" max="13818" width="8.85546875" style="22"/>
    <col min="13819" max="13819" width="5.85546875" style="22" bestFit="1" customWidth="1"/>
    <col min="13820" max="13820" width="45.7109375" style="22" customWidth="1"/>
    <col min="13821" max="13821" width="7.85546875" style="22" bestFit="1" customWidth="1"/>
    <col min="13822" max="13822" width="7.7109375" style="22" bestFit="1" customWidth="1"/>
    <col min="13823" max="13824" width="16.85546875" style="22" bestFit="1" customWidth="1"/>
    <col min="13825" max="14074" width="8.85546875" style="22"/>
    <col min="14075" max="14075" width="5.85546875" style="22" bestFit="1" customWidth="1"/>
    <col min="14076" max="14076" width="45.7109375" style="22" customWidth="1"/>
    <col min="14077" max="14077" width="7.85546875" style="22" bestFit="1" customWidth="1"/>
    <col min="14078" max="14078" width="7.7109375" style="22" bestFit="1" customWidth="1"/>
    <col min="14079" max="14080" width="16.85546875" style="22" bestFit="1" customWidth="1"/>
    <col min="14081" max="14330" width="8.85546875" style="22"/>
    <col min="14331" max="14331" width="5.85546875" style="22" bestFit="1" customWidth="1"/>
    <col min="14332" max="14332" width="45.7109375" style="22" customWidth="1"/>
    <col min="14333" max="14333" width="7.85546875" style="22" bestFit="1" customWidth="1"/>
    <col min="14334" max="14334" width="7.7109375" style="22" bestFit="1" customWidth="1"/>
    <col min="14335" max="14336" width="16.85546875" style="22" bestFit="1" customWidth="1"/>
    <col min="14337" max="14586" width="8.85546875" style="22"/>
    <col min="14587" max="14587" width="5.85546875" style="22" bestFit="1" customWidth="1"/>
    <col min="14588" max="14588" width="45.7109375" style="22" customWidth="1"/>
    <col min="14589" max="14589" width="7.85546875" style="22" bestFit="1" customWidth="1"/>
    <col min="14590" max="14590" width="7.7109375" style="22" bestFit="1" customWidth="1"/>
    <col min="14591" max="14592" width="16.85546875" style="22" bestFit="1" customWidth="1"/>
    <col min="14593" max="14842" width="8.85546875" style="22"/>
    <col min="14843" max="14843" width="5.85546875" style="22" bestFit="1" customWidth="1"/>
    <col min="14844" max="14844" width="45.7109375" style="22" customWidth="1"/>
    <col min="14845" max="14845" width="7.85546875" style="22" bestFit="1" customWidth="1"/>
    <col min="14846" max="14846" width="7.7109375" style="22" bestFit="1" customWidth="1"/>
    <col min="14847" max="14848" width="16.85546875" style="22" bestFit="1" customWidth="1"/>
    <col min="14849" max="15098" width="8.85546875" style="22"/>
    <col min="15099" max="15099" width="5.85546875" style="22" bestFit="1" customWidth="1"/>
    <col min="15100" max="15100" width="45.7109375" style="22" customWidth="1"/>
    <col min="15101" max="15101" width="7.85546875" style="22" bestFit="1" customWidth="1"/>
    <col min="15102" max="15102" width="7.7109375" style="22" bestFit="1" customWidth="1"/>
    <col min="15103" max="15104" width="16.85546875" style="22" bestFit="1" customWidth="1"/>
    <col min="15105" max="15354" width="8.85546875" style="22"/>
    <col min="15355" max="15355" width="5.85546875" style="22" bestFit="1" customWidth="1"/>
    <col min="15356" max="15356" width="45.7109375" style="22" customWidth="1"/>
    <col min="15357" max="15357" width="7.85546875" style="22" bestFit="1" customWidth="1"/>
    <col min="15358" max="15358" width="7.7109375" style="22" bestFit="1" customWidth="1"/>
    <col min="15359" max="15360" width="16.85546875" style="22" bestFit="1" customWidth="1"/>
    <col min="15361" max="15610" width="8.85546875" style="22"/>
    <col min="15611" max="15611" width="5.85546875" style="22" bestFit="1" customWidth="1"/>
    <col min="15612" max="15612" width="45.7109375" style="22" customWidth="1"/>
    <col min="15613" max="15613" width="7.85546875" style="22" bestFit="1" customWidth="1"/>
    <col min="15614" max="15614" width="7.7109375" style="22" bestFit="1" customWidth="1"/>
    <col min="15615" max="15616" width="16.85546875" style="22" bestFit="1" customWidth="1"/>
    <col min="15617" max="15866" width="8.85546875" style="22"/>
    <col min="15867" max="15867" width="5.85546875" style="22" bestFit="1" customWidth="1"/>
    <col min="15868" max="15868" width="45.7109375" style="22" customWidth="1"/>
    <col min="15869" max="15869" width="7.85546875" style="22" bestFit="1" customWidth="1"/>
    <col min="15870" max="15870" width="7.7109375" style="22" bestFit="1" customWidth="1"/>
    <col min="15871" max="15872" width="16.85546875" style="22" bestFit="1" customWidth="1"/>
    <col min="15873" max="16122" width="8.85546875" style="22"/>
    <col min="16123" max="16123" width="5.85546875" style="22" bestFit="1" customWidth="1"/>
    <col min="16124" max="16124" width="45.7109375" style="22" customWidth="1"/>
    <col min="16125" max="16125" width="7.85546875" style="22" bestFit="1" customWidth="1"/>
    <col min="16126" max="16126" width="7.7109375" style="22" bestFit="1" customWidth="1"/>
    <col min="16127" max="16128" width="16.85546875" style="22" bestFit="1" customWidth="1"/>
    <col min="16129" max="16378" width="8.85546875" style="22"/>
    <col min="16379" max="16384" width="8.85546875" style="22" customWidth="1"/>
  </cols>
  <sheetData>
    <row r="1" spans="1:6" ht="21" customHeight="1" thickBot="1">
      <c r="A1" s="161" t="s">
        <v>181</v>
      </c>
      <c r="B1" s="161"/>
      <c r="C1" s="161"/>
      <c r="D1" s="161"/>
      <c r="E1" s="161"/>
      <c r="F1" s="161"/>
    </row>
    <row r="2" spans="1:6" ht="15" customHeight="1" thickBot="1">
      <c r="A2" s="66"/>
      <c r="B2" s="63" t="s">
        <v>95</v>
      </c>
      <c r="C2" s="64"/>
      <c r="D2" s="64"/>
      <c r="E2" s="65"/>
      <c r="F2" s="67">
        <f>F138</f>
        <v>0</v>
      </c>
    </row>
    <row r="3" spans="1:6" ht="9" customHeight="1" thickBot="1">
      <c r="A3" s="62"/>
      <c r="B3" s="63"/>
      <c r="C3" s="64"/>
      <c r="D3" s="64"/>
      <c r="E3" s="65"/>
      <c r="F3" s="65"/>
    </row>
    <row r="4" spans="1:6" ht="34.5" customHeight="1" thickBot="1">
      <c r="A4" s="10" t="s">
        <v>40</v>
      </c>
      <c r="B4" s="5" t="s">
        <v>4</v>
      </c>
      <c r="C4" s="6" t="s">
        <v>3</v>
      </c>
      <c r="D4" s="6" t="s">
        <v>5</v>
      </c>
      <c r="E4" s="24" t="s">
        <v>92</v>
      </c>
      <c r="F4" s="11" t="s">
        <v>93</v>
      </c>
    </row>
    <row r="5" spans="1:6" ht="38.25">
      <c r="A5" s="111"/>
      <c r="B5" s="112" t="s">
        <v>66</v>
      </c>
      <c r="C5" s="113"/>
      <c r="D5" s="114"/>
      <c r="E5" s="115"/>
      <c r="F5" s="116"/>
    </row>
    <row r="6" spans="1:6" ht="20.25" customHeight="1">
      <c r="A6" s="28"/>
      <c r="B6" s="41" t="s">
        <v>41</v>
      </c>
      <c r="C6" s="20"/>
      <c r="D6" s="29"/>
      <c r="E6" s="7"/>
      <c r="F6" s="21"/>
    </row>
    <row r="7" spans="1:6" ht="20.25" customHeight="1">
      <c r="A7" s="28"/>
      <c r="B7" s="41"/>
      <c r="C7" s="20"/>
      <c r="D7" s="29"/>
      <c r="E7" s="7"/>
      <c r="F7" s="21"/>
    </row>
    <row r="8" spans="1:6" ht="20.25" customHeight="1">
      <c r="A8" s="28"/>
      <c r="B8" s="69" t="s">
        <v>82</v>
      </c>
      <c r="C8" s="18"/>
      <c r="D8" s="19"/>
      <c r="E8" s="12"/>
      <c r="F8" s="21"/>
    </row>
    <row r="9" spans="1:6" ht="60" customHeight="1">
      <c r="A9" s="28"/>
      <c r="B9" s="162" t="s">
        <v>83</v>
      </c>
      <c r="C9" s="162"/>
      <c r="D9" s="162"/>
      <c r="E9" s="162"/>
      <c r="F9" s="21"/>
    </row>
    <row r="10" spans="1:6" ht="51.75" customHeight="1">
      <c r="A10" s="28"/>
      <c r="B10" s="162" t="s">
        <v>84</v>
      </c>
      <c r="C10" s="162"/>
      <c r="D10" s="162"/>
      <c r="E10" s="162"/>
      <c r="F10" s="21"/>
    </row>
    <row r="11" spans="1:6" ht="51.75" customHeight="1">
      <c r="A11" s="28"/>
      <c r="B11" s="162" t="s">
        <v>85</v>
      </c>
      <c r="C11" s="162"/>
      <c r="D11" s="162"/>
      <c r="E11" s="162"/>
      <c r="F11" s="21"/>
    </row>
    <row r="12" spans="1:6" ht="61.5" customHeight="1">
      <c r="A12" s="28"/>
      <c r="B12" s="164" t="s">
        <v>86</v>
      </c>
      <c r="C12" s="164"/>
      <c r="D12" s="164"/>
      <c r="E12" s="164"/>
      <c r="F12" s="21"/>
    </row>
    <row r="13" spans="1:6" ht="20.25" customHeight="1">
      <c r="A13" s="28"/>
      <c r="B13" s="162" t="s">
        <v>87</v>
      </c>
      <c r="C13" s="162"/>
      <c r="D13" s="162"/>
      <c r="E13" s="162"/>
      <c r="F13" s="21"/>
    </row>
    <row r="14" spans="1:6" ht="51.75" customHeight="1">
      <c r="A14" s="28"/>
      <c r="B14" s="162" t="s">
        <v>88</v>
      </c>
      <c r="C14" s="162"/>
      <c r="D14" s="162"/>
      <c r="E14" s="162"/>
      <c r="F14" s="21"/>
    </row>
    <row r="15" spans="1:6" ht="51.75" customHeight="1">
      <c r="A15" s="28"/>
      <c r="B15" s="162" t="s">
        <v>89</v>
      </c>
      <c r="C15" s="162"/>
      <c r="D15" s="162"/>
      <c r="E15" s="162"/>
      <c r="F15" s="21"/>
    </row>
    <row r="16" spans="1:6" ht="66" customHeight="1">
      <c r="A16" s="28"/>
      <c r="B16" s="162" t="s">
        <v>90</v>
      </c>
      <c r="C16" s="162"/>
      <c r="D16" s="162"/>
      <c r="E16" s="162"/>
      <c r="F16" s="21"/>
    </row>
    <row r="17" spans="1:6" ht="100.5" customHeight="1">
      <c r="A17" s="28"/>
      <c r="B17" s="162" t="s">
        <v>91</v>
      </c>
      <c r="C17" s="162"/>
      <c r="D17" s="162"/>
      <c r="E17" s="162"/>
      <c r="F17" s="21"/>
    </row>
    <row r="18" spans="1:6" ht="61.5" customHeight="1">
      <c r="A18" s="28"/>
      <c r="B18" s="162" t="s">
        <v>96</v>
      </c>
      <c r="C18" s="162"/>
      <c r="D18" s="162"/>
      <c r="E18" s="162"/>
      <c r="F18" s="21"/>
    </row>
    <row r="19" spans="1:6" ht="12.75">
      <c r="A19" s="28"/>
      <c r="B19" s="88" t="s">
        <v>101</v>
      </c>
      <c r="C19" s="25"/>
      <c r="D19" s="25"/>
      <c r="E19" s="25"/>
      <c r="F19" s="21"/>
    </row>
    <row r="20" spans="1:6" ht="92.25" customHeight="1">
      <c r="A20" s="28"/>
      <c r="B20" s="163" t="s">
        <v>102</v>
      </c>
      <c r="C20" s="163"/>
      <c r="D20" s="163"/>
      <c r="E20" s="163"/>
      <c r="F20" s="21"/>
    </row>
    <row r="21" spans="1:6" ht="16.5" customHeight="1">
      <c r="A21" s="17"/>
      <c r="B21" s="26" t="s">
        <v>16</v>
      </c>
      <c r="C21" s="18"/>
      <c r="D21" s="18"/>
      <c r="E21" s="12"/>
      <c r="F21" s="21"/>
    </row>
    <row r="22" spans="1:6" ht="96.75" customHeight="1">
      <c r="A22" s="17">
        <v>1</v>
      </c>
      <c r="B22" s="27" t="s">
        <v>55</v>
      </c>
      <c r="C22" s="18">
        <v>1</v>
      </c>
      <c r="D22" s="18" t="s">
        <v>15</v>
      </c>
      <c r="E22" s="12" t="s">
        <v>81</v>
      </c>
      <c r="F22" s="21"/>
    </row>
    <row r="23" spans="1:6" ht="12.75">
      <c r="A23" s="17"/>
      <c r="B23" s="27"/>
      <c r="C23" s="18"/>
      <c r="D23" s="18"/>
      <c r="E23" s="12"/>
      <c r="F23" s="21"/>
    </row>
    <row r="24" spans="1:6" ht="12.75">
      <c r="A24" s="17"/>
      <c r="B24" s="26" t="s">
        <v>17</v>
      </c>
      <c r="C24" s="18"/>
      <c r="D24" s="18"/>
      <c r="E24" s="12"/>
      <c r="F24" s="21"/>
    </row>
    <row r="25" spans="1:6" ht="89.25">
      <c r="A25" s="17">
        <v>2</v>
      </c>
      <c r="B25" s="27" t="s">
        <v>28</v>
      </c>
      <c r="C25" s="18">
        <v>1</v>
      </c>
      <c r="D25" s="18" t="s">
        <v>15</v>
      </c>
      <c r="E25" s="12" t="s">
        <v>81</v>
      </c>
      <c r="F25" s="21"/>
    </row>
    <row r="26" spans="1:6" ht="12.75">
      <c r="A26" s="17"/>
      <c r="B26" s="27"/>
      <c r="C26" s="18"/>
      <c r="D26" s="18"/>
      <c r="E26" s="12"/>
      <c r="F26" s="21"/>
    </row>
    <row r="27" spans="1:6" ht="12.75">
      <c r="A27" s="17"/>
      <c r="B27" s="26" t="s">
        <v>97</v>
      </c>
      <c r="C27" s="18"/>
      <c r="D27" s="18"/>
      <c r="E27" s="12"/>
      <c r="F27" s="21"/>
    </row>
    <row r="28" spans="1:6" ht="114.75">
      <c r="A28" s="17">
        <v>3</v>
      </c>
      <c r="B28" s="27" t="s">
        <v>98</v>
      </c>
      <c r="C28" s="18">
        <v>1</v>
      </c>
      <c r="D28" s="18" t="s">
        <v>15</v>
      </c>
      <c r="E28" s="12" t="s">
        <v>81</v>
      </c>
      <c r="F28" s="21"/>
    </row>
    <row r="29" spans="1:6" ht="12.75">
      <c r="A29" s="17"/>
      <c r="B29" s="27"/>
      <c r="C29" s="18"/>
      <c r="D29" s="18"/>
      <c r="E29" s="12"/>
      <c r="F29" s="21"/>
    </row>
    <row r="30" spans="1:6" ht="12.75">
      <c r="A30" s="17"/>
      <c r="B30" s="26" t="s">
        <v>18</v>
      </c>
      <c r="C30" s="18"/>
      <c r="D30" s="18"/>
      <c r="E30" s="12"/>
      <c r="F30" s="21"/>
    </row>
    <row r="31" spans="1:6" ht="102">
      <c r="A31" s="17">
        <v>4</v>
      </c>
      <c r="B31" s="25" t="s">
        <v>56</v>
      </c>
      <c r="C31" s="18">
        <v>1</v>
      </c>
      <c r="D31" s="18" t="s">
        <v>15</v>
      </c>
      <c r="E31" s="12" t="s">
        <v>81</v>
      </c>
      <c r="F31" s="21"/>
    </row>
    <row r="32" spans="1:6" ht="12.75">
      <c r="A32" s="17"/>
      <c r="B32" s="26"/>
      <c r="C32" s="18"/>
      <c r="D32" s="18"/>
      <c r="E32" s="12"/>
      <c r="F32" s="21"/>
    </row>
    <row r="33" spans="1:6" ht="12.75">
      <c r="A33" s="17"/>
      <c r="B33" s="26" t="s">
        <v>19</v>
      </c>
      <c r="C33" s="18"/>
      <c r="D33" s="18"/>
      <c r="E33" s="12"/>
      <c r="F33" s="21"/>
    </row>
    <row r="34" spans="1:6" ht="102">
      <c r="A34" s="17">
        <v>5</v>
      </c>
      <c r="B34" s="25" t="s">
        <v>29</v>
      </c>
      <c r="C34" s="18">
        <v>1</v>
      </c>
      <c r="D34" s="18" t="s">
        <v>15</v>
      </c>
      <c r="E34" s="12" t="s">
        <v>81</v>
      </c>
      <c r="F34" s="21"/>
    </row>
    <row r="35" spans="1:6" ht="12.75">
      <c r="A35" s="17"/>
      <c r="B35" s="25"/>
      <c r="C35" s="18"/>
      <c r="D35" s="18"/>
      <c r="E35" s="12"/>
      <c r="F35" s="21"/>
    </row>
    <row r="36" spans="1:6" ht="12.75">
      <c r="A36" s="17"/>
      <c r="B36" s="25"/>
      <c r="C36" s="18"/>
      <c r="D36" s="18"/>
      <c r="E36" s="12"/>
      <c r="F36" s="21"/>
    </row>
    <row r="37" spans="1:6" ht="12.75">
      <c r="A37" s="17"/>
      <c r="B37" s="26" t="s">
        <v>20</v>
      </c>
      <c r="C37" s="18"/>
      <c r="D37" s="18"/>
      <c r="E37" s="12"/>
      <c r="F37" s="21"/>
    </row>
    <row r="38" spans="1:6" ht="165.75">
      <c r="A38" s="17">
        <v>6</v>
      </c>
      <c r="B38" s="25" t="s">
        <v>30</v>
      </c>
      <c r="C38" s="18">
        <v>1</v>
      </c>
      <c r="D38" s="18" t="s">
        <v>15</v>
      </c>
      <c r="E38" s="12" t="s">
        <v>81</v>
      </c>
      <c r="F38" s="21"/>
    </row>
    <row r="39" spans="1:6" ht="12.75">
      <c r="A39" s="17"/>
      <c r="B39" s="25"/>
      <c r="C39" s="18"/>
      <c r="D39" s="18"/>
      <c r="E39" s="12"/>
      <c r="F39" s="21"/>
    </row>
    <row r="40" spans="1:6" ht="12.75">
      <c r="A40" s="17"/>
      <c r="B40" s="26" t="s">
        <v>21</v>
      </c>
      <c r="C40" s="18"/>
      <c r="D40" s="18"/>
      <c r="E40" s="12"/>
      <c r="F40" s="21"/>
    </row>
    <row r="41" spans="1:6" ht="165.75">
      <c r="A41" s="17">
        <v>7</v>
      </c>
      <c r="B41" s="25" t="s">
        <v>31</v>
      </c>
      <c r="C41" s="18">
        <v>1</v>
      </c>
      <c r="D41" s="18" t="s">
        <v>15</v>
      </c>
      <c r="E41" s="12" t="s">
        <v>81</v>
      </c>
      <c r="F41" s="21"/>
    </row>
    <row r="42" spans="1:6" ht="12.75">
      <c r="A42" s="17"/>
      <c r="B42" s="25"/>
      <c r="C42" s="18"/>
      <c r="D42" s="18"/>
      <c r="E42" s="12"/>
      <c r="F42" s="21"/>
    </row>
    <row r="43" spans="1:6" ht="12.75">
      <c r="A43" s="17"/>
      <c r="B43" s="26" t="s">
        <v>22</v>
      </c>
      <c r="C43" s="18"/>
      <c r="D43" s="18"/>
      <c r="E43" s="12"/>
      <c r="F43" s="21"/>
    </row>
    <row r="44" spans="1:6" ht="78.75" customHeight="1">
      <c r="A44" s="17">
        <v>8</v>
      </c>
      <c r="B44" s="25" t="s">
        <v>57</v>
      </c>
      <c r="C44" s="18">
        <v>1</v>
      </c>
      <c r="D44" s="18" t="s">
        <v>15</v>
      </c>
      <c r="E44" s="12" t="s">
        <v>81</v>
      </c>
      <c r="F44" s="21"/>
    </row>
    <row r="45" spans="1:6" ht="12.75">
      <c r="A45" s="17"/>
      <c r="B45" s="25"/>
      <c r="C45" s="18"/>
      <c r="D45" s="18"/>
      <c r="E45" s="12"/>
      <c r="F45" s="21"/>
    </row>
    <row r="46" spans="1:6" ht="12.75">
      <c r="A46" s="17"/>
      <c r="B46" s="26" t="s">
        <v>23</v>
      </c>
      <c r="C46" s="18"/>
      <c r="D46" s="18"/>
      <c r="E46" s="12"/>
      <c r="F46" s="21"/>
    </row>
    <row r="47" spans="1:6" ht="79.5" customHeight="1">
      <c r="A47" s="17">
        <v>9</v>
      </c>
      <c r="B47" s="27" t="s">
        <v>58</v>
      </c>
      <c r="C47" s="18">
        <v>1</v>
      </c>
      <c r="D47" s="18" t="s">
        <v>15</v>
      </c>
      <c r="E47" s="12" t="s">
        <v>81</v>
      </c>
      <c r="F47" s="21"/>
    </row>
    <row r="48" spans="1:6" ht="12.75">
      <c r="A48" s="17"/>
      <c r="B48" s="25"/>
      <c r="C48" s="18"/>
      <c r="D48" s="18"/>
      <c r="E48" s="12"/>
      <c r="F48" s="21"/>
    </row>
    <row r="49" spans="1:6" ht="12.75">
      <c r="A49" s="17">
        <v>10</v>
      </c>
      <c r="B49" s="26" t="s">
        <v>24</v>
      </c>
      <c r="C49" s="32"/>
      <c r="D49" s="33"/>
      <c r="E49" s="34"/>
    </row>
    <row r="50" spans="1:6" ht="140.25">
      <c r="A50" s="30"/>
      <c r="B50" s="44" t="s">
        <v>103</v>
      </c>
      <c r="C50" s="70">
        <v>1</v>
      </c>
      <c r="D50" s="71" t="s">
        <v>25</v>
      </c>
      <c r="E50" s="72"/>
      <c r="F50" s="45">
        <f>C50*E50</f>
        <v>0</v>
      </c>
    </row>
    <row r="51" spans="1:6" ht="12.75">
      <c r="A51" s="30"/>
      <c r="B51" s="31"/>
      <c r="C51" s="73"/>
      <c r="D51" s="74"/>
      <c r="E51" s="75"/>
      <c r="F51" s="21"/>
    </row>
    <row r="52" spans="1:6" ht="12.75">
      <c r="A52" s="30"/>
      <c r="B52" s="41" t="s">
        <v>42</v>
      </c>
      <c r="C52" s="73"/>
      <c r="D52" s="74"/>
      <c r="E52" s="75"/>
      <c r="F52" s="21"/>
    </row>
    <row r="53" spans="1:6" s="15" customFormat="1" ht="12.75">
      <c r="A53" s="46"/>
      <c r="B53" s="31"/>
      <c r="C53" s="73"/>
      <c r="D53" s="74"/>
      <c r="E53" s="75"/>
      <c r="F53" s="47"/>
    </row>
    <row r="54" spans="1:6" s="15" customFormat="1" ht="12.75">
      <c r="A54" s="46"/>
      <c r="B54" s="23" t="s">
        <v>33</v>
      </c>
      <c r="C54" s="76"/>
      <c r="D54" s="76"/>
      <c r="E54" s="77"/>
      <c r="F54" s="47"/>
    </row>
    <row r="55" spans="1:6" s="15" customFormat="1" ht="89.25">
      <c r="A55" s="48"/>
      <c r="B55" s="44" t="s">
        <v>34</v>
      </c>
      <c r="C55" s="76"/>
      <c r="D55" s="76"/>
      <c r="E55" s="77"/>
      <c r="F55" s="47"/>
    </row>
    <row r="56" spans="1:6" s="9" customFormat="1" ht="102">
      <c r="A56" s="49"/>
      <c r="B56" s="44" t="s">
        <v>35</v>
      </c>
      <c r="C56" s="76"/>
      <c r="D56" s="78"/>
      <c r="E56" s="79"/>
      <c r="F56" s="51"/>
    </row>
    <row r="57" spans="1:6" s="9" customFormat="1" ht="38.25">
      <c r="A57" s="49"/>
      <c r="B57" s="50" t="s">
        <v>11</v>
      </c>
      <c r="C57" s="76"/>
      <c r="D57" s="78"/>
      <c r="E57" s="79"/>
      <c r="F57" s="51"/>
    </row>
    <row r="58" spans="1:6" s="9" customFormat="1" ht="12.75">
      <c r="A58" s="49"/>
      <c r="B58" s="52" t="s">
        <v>12</v>
      </c>
      <c r="C58" s="80"/>
      <c r="D58" s="78"/>
      <c r="E58" s="77"/>
      <c r="F58" s="51"/>
    </row>
    <row r="59" spans="1:6" s="9" customFormat="1" ht="12.75">
      <c r="A59" s="17">
        <v>1</v>
      </c>
      <c r="B59" s="87" t="s">
        <v>39</v>
      </c>
      <c r="C59" s="80"/>
      <c r="D59" s="78"/>
      <c r="E59" s="77"/>
      <c r="F59" s="45"/>
    </row>
    <row r="60" spans="1:6" s="9" customFormat="1" ht="51">
      <c r="A60" s="49"/>
      <c r="B60" s="3" t="s">
        <v>99</v>
      </c>
      <c r="C60" s="80">
        <v>1</v>
      </c>
      <c r="D60" s="81" t="s">
        <v>27</v>
      </c>
      <c r="E60" s="82"/>
      <c r="F60" s="45">
        <f>C60*E60</f>
        <v>0</v>
      </c>
    </row>
    <row r="61" spans="1:6" s="9" customFormat="1" ht="12.75">
      <c r="A61" s="49"/>
      <c r="B61" s="52" t="s">
        <v>13</v>
      </c>
      <c r="C61" s="83"/>
      <c r="D61" s="76"/>
      <c r="E61" s="77"/>
      <c r="F61" s="53"/>
    </row>
    <row r="62" spans="1:6" s="9" customFormat="1" ht="76.5">
      <c r="A62" s="49"/>
      <c r="B62" s="44" t="s">
        <v>100</v>
      </c>
      <c r="C62" s="83"/>
      <c r="D62" s="76"/>
      <c r="E62" s="77"/>
      <c r="F62" s="45"/>
    </row>
    <row r="63" spans="1:6" s="9" customFormat="1" ht="12.75">
      <c r="A63" s="17">
        <v>2</v>
      </c>
      <c r="B63" s="44" t="s">
        <v>43</v>
      </c>
      <c r="C63" s="80">
        <f>((5*18))*0.75*0.6</f>
        <v>40.5</v>
      </c>
      <c r="D63" s="81" t="s">
        <v>10</v>
      </c>
      <c r="E63" s="72"/>
      <c r="F63" s="45">
        <f t="shared" ref="F63:F64" si="0">C63*E63</f>
        <v>0</v>
      </c>
    </row>
    <row r="64" spans="1:6" s="9" customFormat="1" ht="12.75">
      <c r="A64" s="17">
        <v>3</v>
      </c>
      <c r="B64" s="44" t="s">
        <v>104</v>
      </c>
      <c r="C64" s="80">
        <f>((5*13))*0.35*0.5</f>
        <v>11.375</v>
      </c>
      <c r="D64" s="81" t="s">
        <v>10</v>
      </c>
      <c r="E64" s="72"/>
      <c r="F64" s="45">
        <f t="shared" si="0"/>
        <v>0</v>
      </c>
    </row>
    <row r="65" spans="1:8" s="9" customFormat="1" ht="12.75">
      <c r="A65" s="17"/>
      <c r="B65" s="44"/>
      <c r="C65" s="80"/>
      <c r="D65" s="81"/>
      <c r="E65" s="77"/>
      <c r="F65" s="53"/>
    </row>
    <row r="66" spans="1:8" s="15" customFormat="1" ht="13.5" customHeight="1">
      <c r="A66" s="49"/>
      <c r="B66" s="52" t="s">
        <v>44</v>
      </c>
      <c r="C66" s="80"/>
      <c r="D66" s="76"/>
      <c r="E66" s="77"/>
      <c r="F66" s="35"/>
    </row>
    <row r="67" spans="1:8" s="15" customFormat="1" ht="12.75">
      <c r="A67" s="46"/>
      <c r="B67" s="23" t="s">
        <v>33</v>
      </c>
      <c r="C67" s="80"/>
      <c r="D67" s="76"/>
      <c r="E67" s="77"/>
      <c r="F67" s="35"/>
    </row>
    <row r="68" spans="1:8" s="9" customFormat="1" ht="38.25">
      <c r="A68" s="46"/>
      <c r="B68" s="54" t="s">
        <v>54</v>
      </c>
      <c r="C68" s="80"/>
      <c r="D68" s="76"/>
      <c r="E68" s="77"/>
      <c r="F68" s="53"/>
    </row>
    <row r="69" spans="1:8" s="9" customFormat="1" ht="12.75">
      <c r="A69" s="49"/>
      <c r="B69" s="55"/>
      <c r="C69" s="80"/>
      <c r="D69" s="78"/>
      <c r="E69" s="77"/>
      <c r="F69" s="53"/>
    </row>
    <row r="70" spans="1:8" s="9" customFormat="1" ht="76.5">
      <c r="A70" s="49"/>
      <c r="B70" s="54" t="s">
        <v>77</v>
      </c>
      <c r="C70" s="80"/>
      <c r="D70" s="78"/>
      <c r="E70" s="77"/>
      <c r="F70" s="53"/>
    </row>
    <row r="71" spans="1:8" s="9" customFormat="1" ht="12.75">
      <c r="A71" s="17"/>
      <c r="B71" s="44"/>
      <c r="C71" s="80"/>
      <c r="D71" s="81"/>
      <c r="E71" s="77"/>
      <c r="F71" s="45"/>
    </row>
    <row r="72" spans="1:8" s="9" customFormat="1" ht="12.75">
      <c r="A72" s="17">
        <v>4</v>
      </c>
      <c r="B72" s="44" t="s">
        <v>45</v>
      </c>
      <c r="C72" s="80">
        <v>10</v>
      </c>
      <c r="D72" s="81" t="s">
        <v>10</v>
      </c>
      <c r="E72" s="72"/>
      <c r="F72" s="45">
        <f t="shared" ref="F72:F73" si="1">C72*E72</f>
        <v>0</v>
      </c>
    </row>
    <row r="73" spans="1:8" ht="12.75">
      <c r="A73" s="17">
        <v>5</v>
      </c>
      <c r="B73" s="44" t="s">
        <v>46</v>
      </c>
      <c r="C73" s="80">
        <f>(170*0.5)*1.1</f>
        <v>93.500000000000014</v>
      </c>
      <c r="D73" s="81" t="s">
        <v>10</v>
      </c>
      <c r="E73" s="72"/>
      <c r="F73" s="45">
        <f t="shared" si="1"/>
        <v>0</v>
      </c>
      <c r="H73" s="9"/>
    </row>
    <row r="74" spans="1:8" ht="12.75">
      <c r="A74" s="17"/>
      <c r="B74" s="44"/>
      <c r="C74" s="80"/>
      <c r="D74" s="81"/>
      <c r="E74" s="77"/>
      <c r="F74" s="53"/>
      <c r="H74" s="9"/>
    </row>
    <row r="75" spans="1:8" s="9" customFormat="1" ht="12.75">
      <c r="A75" s="17"/>
      <c r="B75" s="41" t="s">
        <v>47</v>
      </c>
      <c r="C75" s="80"/>
      <c r="D75" s="81"/>
      <c r="E75" s="77"/>
      <c r="F75" s="53"/>
    </row>
    <row r="76" spans="1:8" s="9" customFormat="1" ht="216.75">
      <c r="A76" s="56" t="s">
        <v>7</v>
      </c>
      <c r="B76" s="40" t="s">
        <v>59</v>
      </c>
      <c r="C76" s="84"/>
      <c r="D76" s="84"/>
      <c r="E76" s="77"/>
      <c r="F76" s="51"/>
    </row>
    <row r="77" spans="1:8" s="9" customFormat="1" ht="12.75">
      <c r="A77" s="56"/>
      <c r="B77" s="8" t="s">
        <v>8</v>
      </c>
      <c r="C77" s="84"/>
      <c r="D77" s="84"/>
      <c r="E77" s="79"/>
      <c r="F77" s="51"/>
    </row>
    <row r="78" spans="1:8" s="9" customFormat="1" ht="38.25">
      <c r="A78" s="56"/>
      <c r="B78" s="40" t="s">
        <v>36</v>
      </c>
      <c r="C78" s="84"/>
      <c r="D78" s="84"/>
      <c r="E78" s="79"/>
      <c r="F78" s="45"/>
    </row>
    <row r="79" spans="1:8" s="9" customFormat="1" ht="57.75" customHeight="1">
      <c r="A79" s="17">
        <v>1</v>
      </c>
      <c r="B79" s="44" t="s">
        <v>139</v>
      </c>
      <c r="C79" s="84">
        <v>170</v>
      </c>
      <c r="D79" s="81" t="s">
        <v>2</v>
      </c>
      <c r="E79" s="85"/>
      <c r="F79" s="45">
        <f t="shared" ref="F79" si="2">C79*E79</f>
        <v>0</v>
      </c>
    </row>
    <row r="80" spans="1:8" s="9" customFormat="1" ht="12.75">
      <c r="A80" s="17"/>
      <c r="B80" s="8" t="s">
        <v>9</v>
      </c>
      <c r="C80" s="84"/>
      <c r="D80" s="84"/>
      <c r="E80" s="79"/>
      <c r="F80" s="53"/>
    </row>
    <row r="81" spans="1:8" s="9" customFormat="1" ht="76.5">
      <c r="A81" s="17"/>
      <c r="B81" s="40" t="s">
        <v>60</v>
      </c>
      <c r="C81" s="84"/>
      <c r="D81" s="84"/>
      <c r="E81" s="79"/>
      <c r="F81" s="45"/>
    </row>
    <row r="82" spans="1:8" s="9" customFormat="1" ht="12.75">
      <c r="A82" s="17">
        <v>1</v>
      </c>
      <c r="B82" s="3" t="s">
        <v>61</v>
      </c>
      <c r="C82" s="84">
        <f>0.3*0.4*(5*16)</f>
        <v>9.6</v>
      </c>
      <c r="D82" s="81" t="s">
        <v>10</v>
      </c>
      <c r="E82" s="85"/>
      <c r="F82" s="45">
        <f t="shared" ref="F82:F84" si="3">C82*E82</f>
        <v>0</v>
      </c>
    </row>
    <row r="83" spans="1:8" ht="12.75">
      <c r="A83" s="17">
        <v>2</v>
      </c>
      <c r="B83" s="40" t="s">
        <v>105</v>
      </c>
      <c r="C83" s="84">
        <f>0.2*0.3*(5*16)</f>
        <v>4.8</v>
      </c>
      <c r="D83" s="81" t="s">
        <v>10</v>
      </c>
      <c r="E83" s="85"/>
      <c r="F83" s="45">
        <f t="shared" si="3"/>
        <v>0</v>
      </c>
      <c r="H83" s="9"/>
    </row>
    <row r="84" spans="1:8" ht="16.5" customHeight="1">
      <c r="A84" s="17">
        <v>3</v>
      </c>
      <c r="B84" s="40" t="s">
        <v>106</v>
      </c>
      <c r="C84" s="84">
        <f>0.15*0.4*(5*16)</f>
        <v>4.8</v>
      </c>
      <c r="D84" s="81" t="s">
        <v>10</v>
      </c>
      <c r="E84" s="85"/>
      <c r="F84" s="45">
        <f t="shared" si="3"/>
        <v>0</v>
      </c>
      <c r="H84" s="9"/>
    </row>
    <row r="85" spans="1:8" ht="12.75">
      <c r="A85" s="30"/>
      <c r="B85" s="31"/>
      <c r="C85" s="73"/>
      <c r="D85" s="74"/>
      <c r="E85" s="75"/>
      <c r="F85" s="21"/>
    </row>
    <row r="86" spans="1:8" ht="12.75">
      <c r="A86" s="30"/>
      <c r="B86" s="41" t="s">
        <v>48</v>
      </c>
      <c r="C86" s="73"/>
      <c r="D86" s="74"/>
      <c r="E86" s="75"/>
      <c r="F86" s="21"/>
    </row>
    <row r="87" spans="1:8" ht="12.75">
      <c r="A87" s="30"/>
      <c r="B87" s="42" t="s">
        <v>49</v>
      </c>
      <c r="C87" s="73"/>
      <c r="D87" s="74"/>
      <c r="E87" s="75"/>
      <c r="F87" s="45"/>
    </row>
    <row r="88" spans="1:8" ht="38.25">
      <c r="A88" s="17">
        <v>1</v>
      </c>
      <c r="B88" s="40" t="s">
        <v>168</v>
      </c>
      <c r="C88" s="80">
        <f>((5*18))*0.5*0.5</f>
        <v>22.5</v>
      </c>
      <c r="D88" s="81" t="s">
        <v>2</v>
      </c>
      <c r="E88" s="85"/>
      <c r="F88" s="45">
        <f t="shared" ref="F88" si="4">C88*E88</f>
        <v>0</v>
      </c>
    </row>
    <row r="89" spans="1:8" ht="12.75">
      <c r="A89" s="17"/>
      <c r="B89" s="42" t="s">
        <v>50</v>
      </c>
      <c r="C89" s="84"/>
      <c r="D89" s="81"/>
      <c r="E89" s="79"/>
      <c r="F89" s="45"/>
    </row>
    <row r="90" spans="1:8" ht="38.25">
      <c r="A90" s="17">
        <v>2</v>
      </c>
      <c r="B90" s="40" t="s">
        <v>174</v>
      </c>
      <c r="C90" s="84">
        <f>(5*16)*0.4</f>
        <v>32</v>
      </c>
      <c r="D90" s="81" t="s">
        <v>2</v>
      </c>
      <c r="E90" s="85"/>
      <c r="F90" s="45">
        <f t="shared" ref="F90:F92" si="5">C90*E90</f>
        <v>0</v>
      </c>
    </row>
    <row r="91" spans="1:8" ht="38.25">
      <c r="A91" s="17">
        <v>3</v>
      </c>
      <c r="B91" s="40" t="s">
        <v>169</v>
      </c>
      <c r="C91" s="84">
        <f>(5*16)*5</f>
        <v>400</v>
      </c>
      <c r="D91" s="81" t="s">
        <v>2</v>
      </c>
      <c r="E91" s="85"/>
      <c r="F91" s="45">
        <f t="shared" si="5"/>
        <v>0</v>
      </c>
    </row>
    <row r="92" spans="1:8" ht="38.25">
      <c r="A92" s="17">
        <v>4</v>
      </c>
      <c r="B92" s="40" t="s">
        <v>170</v>
      </c>
      <c r="C92" s="84">
        <f>60*1</f>
        <v>60</v>
      </c>
      <c r="D92" s="81" t="s">
        <v>2</v>
      </c>
      <c r="E92" s="85"/>
      <c r="F92" s="45">
        <f t="shared" si="5"/>
        <v>0</v>
      </c>
    </row>
    <row r="93" spans="1:8" ht="12.75">
      <c r="A93" s="17"/>
      <c r="B93" s="41" t="s">
        <v>51</v>
      </c>
      <c r="C93" s="84"/>
      <c r="D93" s="81"/>
      <c r="E93" s="79"/>
      <c r="F93" s="53"/>
    </row>
    <row r="94" spans="1:8" ht="12.75">
      <c r="A94" s="17"/>
      <c r="B94" s="42" t="s">
        <v>52</v>
      </c>
      <c r="C94" s="84"/>
      <c r="D94" s="81"/>
      <c r="E94" s="79"/>
      <c r="F94" s="45"/>
    </row>
    <row r="95" spans="1:8" ht="69.75" customHeight="1">
      <c r="A95" s="17">
        <v>1</v>
      </c>
      <c r="B95" s="40" t="s">
        <v>148</v>
      </c>
      <c r="C95" s="84">
        <v>137</v>
      </c>
      <c r="D95" s="81" t="s">
        <v>2</v>
      </c>
      <c r="E95" s="85"/>
      <c r="F95" s="45">
        <f t="shared" ref="F95" si="6">C95*E95</f>
        <v>0</v>
      </c>
    </row>
    <row r="96" spans="1:8" ht="12.75">
      <c r="A96" s="17"/>
      <c r="B96" s="41" t="s">
        <v>53</v>
      </c>
      <c r="C96" s="84"/>
      <c r="D96" s="81"/>
      <c r="E96" s="79"/>
      <c r="F96" s="45"/>
    </row>
    <row r="97" spans="1:6" ht="63.75">
      <c r="A97" s="17">
        <v>1</v>
      </c>
      <c r="B97" s="141" t="s">
        <v>150</v>
      </c>
      <c r="C97" s="84">
        <v>3</v>
      </c>
      <c r="D97" s="81" t="s">
        <v>38</v>
      </c>
      <c r="E97" s="85"/>
      <c r="F97" s="45">
        <f t="shared" ref="F97:F101" si="7">C97*E97</f>
        <v>0</v>
      </c>
    </row>
    <row r="98" spans="1:6" ht="63.75">
      <c r="A98" s="17">
        <v>2</v>
      </c>
      <c r="B98" s="141" t="s">
        <v>149</v>
      </c>
      <c r="C98" s="84">
        <v>1</v>
      </c>
      <c r="D98" s="81" t="s">
        <v>38</v>
      </c>
      <c r="E98" s="85"/>
      <c r="F98" s="45">
        <f t="shared" si="7"/>
        <v>0</v>
      </c>
    </row>
    <row r="99" spans="1:6" ht="63.75">
      <c r="A99" s="17">
        <v>3</v>
      </c>
      <c r="B99" s="40" t="s">
        <v>140</v>
      </c>
      <c r="C99" s="84">
        <v>0</v>
      </c>
      <c r="D99" s="81" t="s">
        <v>38</v>
      </c>
      <c r="E99" s="85"/>
      <c r="F99" s="45">
        <f t="shared" si="7"/>
        <v>0</v>
      </c>
    </row>
    <row r="100" spans="1:6" ht="76.5">
      <c r="A100" s="17">
        <v>4</v>
      </c>
      <c r="B100" s="141" t="s">
        <v>142</v>
      </c>
      <c r="C100" s="84">
        <v>11</v>
      </c>
      <c r="D100" s="81" t="s">
        <v>38</v>
      </c>
      <c r="E100" s="85"/>
      <c r="F100" s="45">
        <f t="shared" si="7"/>
        <v>0</v>
      </c>
    </row>
    <row r="101" spans="1:6" ht="76.5">
      <c r="A101" s="17">
        <v>5</v>
      </c>
      <c r="B101" s="141" t="s">
        <v>141</v>
      </c>
      <c r="C101" s="84">
        <v>2</v>
      </c>
      <c r="D101" s="81" t="s">
        <v>38</v>
      </c>
      <c r="E101" s="85"/>
      <c r="F101" s="45">
        <f t="shared" si="7"/>
        <v>0</v>
      </c>
    </row>
    <row r="102" spans="1:6" ht="12.75">
      <c r="A102" s="17"/>
      <c r="B102" s="41" t="s">
        <v>63</v>
      </c>
      <c r="C102" s="84"/>
      <c r="D102" s="81"/>
      <c r="E102" s="79"/>
      <c r="F102" s="53"/>
    </row>
    <row r="103" spans="1:6" ht="12.75">
      <c r="A103" s="17"/>
      <c r="B103" s="42" t="s">
        <v>0</v>
      </c>
      <c r="C103" s="84"/>
      <c r="D103" s="81"/>
      <c r="E103" s="79"/>
      <c r="F103" s="53"/>
    </row>
    <row r="104" spans="1:6" ht="127.5">
      <c r="A104" s="17"/>
      <c r="B104" s="57" t="s">
        <v>78</v>
      </c>
      <c r="C104" s="84"/>
      <c r="D104" s="81"/>
      <c r="E104" s="79"/>
      <c r="F104" s="45"/>
    </row>
    <row r="105" spans="1:6" ht="12.75">
      <c r="A105" s="17">
        <v>1</v>
      </c>
      <c r="B105" s="57" t="s">
        <v>107</v>
      </c>
      <c r="C105" s="84">
        <f>(5*24*4)</f>
        <v>480</v>
      </c>
      <c r="D105" s="81" t="s">
        <v>2</v>
      </c>
      <c r="E105" s="85"/>
      <c r="F105" s="45">
        <f t="shared" ref="F105:F107" si="8">C105*E105</f>
        <v>0</v>
      </c>
    </row>
    <row r="106" spans="1:6" ht="12.75">
      <c r="A106" s="17">
        <v>2</v>
      </c>
      <c r="B106" s="57" t="s">
        <v>108</v>
      </c>
      <c r="C106" s="84">
        <f>9*5*5</f>
        <v>225</v>
      </c>
      <c r="D106" s="81" t="s">
        <v>2</v>
      </c>
      <c r="E106" s="85"/>
      <c r="F106" s="45">
        <f t="shared" si="8"/>
        <v>0</v>
      </c>
    </row>
    <row r="107" spans="1:6" ht="12.75">
      <c r="A107" s="17">
        <v>3</v>
      </c>
      <c r="B107" s="57" t="s">
        <v>65</v>
      </c>
      <c r="C107" s="84">
        <f>60*1</f>
        <v>60</v>
      </c>
      <c r="D107" s="81" t="s">
        <v>2</v>
      </c>
      <c r="E107" s="85"/>
      <c r="F107" s="45">
        <f t="shared" si="8"/>
        <v>0</v>
      </c>
    </row>
    <row r="108" spans="1:6" ht="12.75">
      <c r="A108" s="17"/>
      <c r="B108" s="2" t="s">
        <v>1</v>
      </c>
      <c r="C108" s="84"/>
      <c r="D108" s="81"/>
      <c r="E108" s="79"/>
      <c r="F108" s="45"/>
    </row>
    <row r="109" spans="1:6" ht="126" customHeight="1">
      <c r="A109" s="17"/>
      <c r="B109" s="57" t="s">
        <v>64</v>
      </c>
      <c r="C109" s="84"/>
      <c r="D109" s="81"/>
      <c r="E109" s="79"/>
      <c r="F109" s="45"/>
    </row>
    <row r="110" spans="1:6" ht="12.75">
      <c r="A110" s="17">
        <v>1</v>
      </c>
      <c r="B110" s="57" t="s">
        <v>107</v>
      </c>
      <c r="C110" s="84">
        <f>C105</f>
        <v>480</v>
      </c>
      <c r="D110" s="81" t="s">
        <v>2</v>
      </c>
      <c r="E110" s="85"/>
      <c r="F110" s="45">
        <f t="shared" ref="F110:F114" si="9">C110*E110</f>
        <v>0</v>
      </c>
    </row>
    <row r="111" spans="1:6" ht="12.75">
      <c r="A111" s="17">
        <v>2</v>
      </c>
      <c r="B111" s="89" t="s">
        <v>110</v>
      </c>
      <c r="C111" s="84"/>
      <c r="D111" s="81"/>
      <c r="E111" s="130"/>
      <c r="F111" s="45">
        <f t="shared" si="9"/>
        <v>0</v>
      </c>
    </row>
    <row r="112" spans="1:6" ht="12.75">
      <c r="A112" s="91">
        <v>2.1</v>
      </c>
      <c r="B112" s="90" t="s">
        <v>111</v>
      </c>
      <c r="C112" s="84">
        <f>(5*24*2)</f>
        <v>240</v>
      </c>
      <c r="D112" s="81" t="s">
        <v>2</v>
      </c>
      <c r="E112" s="85"/>
      <c r="F112" s="45">
        <f t="shared" si="9"/>
        <v>0</v>
      </c>
    </row>
    <row r="113" spans="1:6" ht="12.75">
      <c r="A113" s="17">
        <v>3</v>
      </c>
      <c r="B113" s="57" t="s">
        <v>108</v>
      </c>
      <c r="C113" s="84">
        <f>C106</f>
        <v>225</v>
      </c>
      <c r="D113" s="81" t="s">
        <v>2</v>
      </c>
      <c r="E113" s="85"/>
      <c r="F113" s="45">
        <f t="shared" si="9"/>
        <v>0</v>
      </c>
    </row>
    <row r="114" spans="1:6" ht="12.75">
      <c r="A114" s="17">
        <v>4</v>
      </c>
      <c r="B114" s="57" t="s">
        <v>65</v>
      </c>
      <c r="C114" s="84">
        <f>C107</f>
        <v>60</v>
      </c>
      <c r="D114" s="81" t="s">
        <v>2</v>
      </c>
      <c r="E114" s="85"/>
      <c r="F114" s="45">
        <f t="shared" si="9"/>
        <v>0</v>
      </c>
    </row>
    <row r="115" spans="1:6" ht="12.75">
      <c r="A115" s="30"/>
      <c r="B115" s="156"/>
      <c r="C115" s="84"/>
      <c r="D115" s="81"/>
      <c r="E115" s="85"/>
      <c r="F115" s="45"/>
    </row>
    <row r="116" spans="1:6" ht="12.75">
      <c r="A116" s="17"/>
      <c r="B116" s="2" t="s">
        <v>67</v>
      </c>
      <c r="C116" s="84"/>
      <c r="D116" s="81"/>
      <c r="E116" s="79"/>
      <c r="F116" s="45"/>
    </row>
    <row r="117" spans="1:6" ht="12.75">
      <c r="A117" s="17"/>
      <c r="B117" s="89" t="s">
        <v>110</v>
      </c>
      <c r="C117" s="84"/>
      <c r="D117" s="81"/>
      <c r="E117" s="79"/>
      <c r="F117" s="45"/>
    </row>
    <row r="118" spans="1:6" ht="63.75">
      <c r="A118" s="17">
        <v>1</v>
      </c>
      <c r="B118" s="40" t="s">
        <v>175</v>
      </c>
      <c r="C118" s="84">
        <v>140</v>
      </c>
      <c r="D118" s="81" t="s">
        <v>2</v>
      </c>
      <c r="E118" s="85"/>
      <c r="F118" s="45">
        <f t="shared" ref="F118" si="10">C118*E118</f>
        <v>0</v>
      </c>
    </row>
    <row r="119" spans="1:6" ht="12.75">
      <c r="A119" s="17"/>
      <c r="B119" s="2" t="s">
        <v>112</v>
      </c>
      <c r="C119" s="84"/>
      <c r="D119" s="81"/>
      <c r="E119" s="130"/>
      <c r="F119" s="45"/>
    </row>
    <row r="120" spans="1:6" ht="12.75">
      <c r="A120" s="17"/>
      <c r="B120" s="89" t="s">
        <v>110</v>
      </c>
      <c r="C120" s="84"/>
      <c r="D120" s="81"/>
      <c r="E120" s="130"/>
      <c r="F120" s="45"/>
    </row>
    <row r="121" spans="1:6" ht="78" customHeight="1">
      <c r="A121" s="17"/>
      <c r="B121" s="40" t="s">
        <v>123</v>
      </c>
      <c r="C121" s="84"/>
      <c r="D121" s="81"/>
      <c r="E121" s="130"/>
      <c r="F121" s="45"/>
    </row>
    <row r="122" spans="1:6" ht="12.75">
      <c r="A122" s="17">
        <v>1</v>
      </c>
      <c r="B122" s="40" t="s">
        <v>143</v>
      </c>
      <c r="C122" s="84">
        <v>0</v>
      </c>
      <c r="D122" s="81" t="s">
        <v>2</v>
      </c>
      <c r="E122" s="85"/>
      <c r="F122" s="45">
        <f t="shared" ref="F122:F123" si="11">C122*E122</f>
        <v>0</v>
      </c>
    </row>
    <row r="123" spans="1:6" ht="12.75">
      <c r="A123" s="17">
        <v>2</v>
      </c>
      <c r="B123" s="40" t="s">
        <v>144</v>
      </c>
      <c r="C123" s="84">
        <v>0</v>
      </c>
      <c r="D123" s="81" t="s">
        <v>2</v>
      </c>
      <c r="E123" s="85"/>
      <c r="F123" s="45">
        <f t="shared" si="11"/>
        <v>0</v>
      </c>
    </row>
    <row r="124" spans="1:6" ht="12.75">
      <c r="A124" s="17"/>
      <c r="B124" s="41" t="s">
        <v>68</v>
      </c>
      <c r="C124" s="84"/>
      <c r="D124" s="81"/>
      <c r="E124" s="79"/>
      <c r="F124" s="53"/>
    </row>
    <row r="125" spans="1:6" ht="12.75">
      <c r="A125" s="17"/>
      <c r="B125" s="1" t="s">
        <v>37</v>
      </c>
      <c r="C125" s="84"/>
      <c r="D125" s="81"/>
      <c r="E125" s="79"/>
      <c r="F125" s="45"/>
    </row>
    <row r="126" spans="1:6" ht="89.25">
      <c r="A126" s="17">
        <v>1</v>
      </c>
      <c r="B126" s="40" t="s">
        <v>69</v>
      </c>
      <c r="C126" s="84">
        <v>1</v>
      </c>
      <c r="D126" s="81" t="s">
        <v>38</v>
      </c>
      <c r="E126" s="85"/>
      <c r="F126" s="45">
        <f t="shared" ref="F126" si="12">C126*E126</f>
        <v>0</v>
      </c>
    </row>
    <row r="127" spans="1:6" ht="12.75">
      <c r="A127" s="17"/>
      <c r="B127" s="41" t="s">
        <v>70</v>
      </c>
      <c r="C127" s="84"/>
      <c r="D127" s="81"/>
      <c r="E127" s="79"/>
      <c r="F127" s="53"/>
    </row>
    <row r="128" spans="1:6" ht="191.25">
      <c r="A128" s="17"/>
      <c r="B128" s="135" t="s">
        <v>73</v>
      </c>
      <c r="C128" s="84"/>
      <c r="D128" s="81"/>
      <c r="E128" s="79"/>
      <c r="F128" s="45"/>
    </row>
    <row r="129" spans="1:6" ht="43.5" customHeight="1">
      <c r="A129" s="17">
        <v>1</v>
      </c>
      <c r="B129" s="40" t="s">
        <v>145</v>
      </c>
      <c r="C129" s="84">
        <v>1</v>
      </c>
      <c r="D129" s="81" t="s">
        <v>38</v>
      </c>
      <c r="E129" s="85"/>
      <c r="F129" s="45">
        <f t="shared" ref="F129:F136" si="13">C129*E129</f>
        <v>0</v>
      </c>
    </row>
    <row r="130" spans="1:6" ht="51">
      <c r="A130" s="17">
        <v>2</v>
      </c>
      <c r="B130" s="40" t="s">
        <v>118</v>
      </c>
      <c r="C130" s="84">
        <v>0</v>
      </c>
      <c r="D130" s="81" t="s">
        <v>14</v>
      </c>
      <c r="E130" s="85"/>
      <c r="F130" s="45">
        <f t="shared" si="13"/>
        <v>0</v>
      </c>
    </row>
    <row r="131" spans="1:6" ht="127.5">
      <c r="A131" s="17">
        <v>3</v>
      </c>
      <c r="B131" s="40" t="s">
        <v>120</v>
      </c>
      <c r="C131" s="84">
        <v>20</v>
      </c>
      <c r="D131" s="81" t="s">
        <v>38</v>
      </c>
      <c r="E131" s="85"/>
      <c r="F131" s="45">
        <f t="shared" si="13"/>
        <v>0</v>
      </c>
    </row>
    <row r="132" spans="1:6" ht="12.75">
      <c r="A132" s="17">
        <v>4</v>
      </c>
      <c r="B132" s="40" t="s">
        <v>146</v>
      </c>
      <c r="C132" s="84">
        <v>20</v>
      </c>
      <c r="D132" s="81" t="s">
        <v>38</v>
      </c>
      <c r="E132" s="85"/>
      <c r="F132" s="45">
        <f t="shared" si="13"/>
        <v>0</v>
      </c>
    </row>
    <row r="133" spans="1:6" ht="25.5">
      <c r="A133" s="17">
        <v>5</v>
      </c>
      <c r="B133" s="40" t="s">
        <v>121</v>
      </c>
      <c r="C133" s="84">
        <v>0</v>
      </c>
      <c r="D133" s="81" t="s">
        <v>38</v>
      </c>
      <c r="E133" s="85"/>
      <c r="F133" s="45">
        <f t="shared" ref="F133" si="14">C133*E133</f>
        <v>0</v>
      </c>
    </row>
    <row r="134" spans="1:6" ht="25.5">
      <c r="A134" s="17">
        <v>6</v>
      </c>
      <c r="B134" s="40" t="s">
        <v>147</v>
      </c>
      <c r="C134" s="84">
        <v>13</v>
      </c>
      <c r="D134" s="81" t="s">
        <v>38</v>
      </c>
      <c r="E134" s="85"/>
      <c r="F134" s="45">
        <f t="shared" si="13"/>
        <v>0</v>
      </c>
    </row>
    <row r="135" spans="1:6" ht="12.75">
      <c r="A135" s="17">
        <v>7</v>
      </c>
      <c r="B135" s="40" t="s">
        <v>72</v>
      </c>
      <c r="C135" s="84">
        <v>5</v>
      </c>
      <c r="D135" s="81" t="s">
        <v>38</v>
      </c>
      <c r="E135" s="85"/>
      <c r="F135" s="45">
        <f t="shared" si="13"/>
        <v>0</v>
      </c>
    </row>
    <row r="136" spans="1:6" ht="25.5">
      <c r="A136" s="17">
        <v>8</v>
      </c>
      <c r="B136" s="40" t="s">
        <v>79</v>
      </c>
      <c r="C136" s="84">
        <v>1</v>
      </c>
      <c r="D136" s="81" t="s">
        <v>38</v>
      </c>
      <c r="E136" s="85"/>
      <c r="F136" s="45">
        <f t="shared" si="13"/>
        <v>0</v>
      </c>
    </row>
    <row r="137" spans="1:6" ht="12.75">
      <c r="A137" s="17"/>
      <c r="B137" s="40"/>
      <c r="C137" s="4"/>
      <c r="D137" s="13"/>
      <c r="E137" s="16"/>
      <c r="F137" s="35"/>
    </row>
    <row r="138" spans="1:6" ht="13.5" thickBot="1">
      <c r="A138" s="124"/>
      <c r="B138" s="125" t="s">
        <v>26</v>
      </c>
      <c r="C138" s="126"/>
      <c r="D138" s="127"/>
      <c r="E138" s="128"/>
      <c r="F138" s="129">
        <f>SUM(F50:F137)</f>
        <v>0</v>
      </c>
    </row>
  </sheetData>
  <protectedRanges>
    <protectedRange sqref="E50:E136" name="Range1"/>
  </protectedRanges>
  <mergeCells count="12">
    <mergeCell ref="B13:E13"/>
    <mergeCell ref="B20:E20"/>
    <mergeCell ref="A1:F1"/>
    <mergeCell ref="B9:E9"/>
    <mergeCell ref="B10:E10"/>
    <mergeCell ref="B11:E11"/>
    <mergeCell ref="B12:E12"/>
    <mergeCell ref="B14:E14"/>
    <mergeCell ref="B15:E15"/>
    <mergeCell ref="B16:E16"/>
    <mergeCell ref="B17:E17"/>
    <mergeCell ref="B18:E18"/>
  </mergeCells>
  <dataValidations count="1">
    <dataValidation type="decimal" allowBlank="1" showInputMessage="1" showErrorMessage="1" error="Please enter Number/s ONLY _x000a__x000a_الرجاء ادخال ارقام فقط" sqref="E50:E136">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7" manualBreakCount="7">
    <brk id="18" max="16383" man="1"/>
    <brk id="35" max="16383" man="1"/>
    <brk id="48" max="5" man="1"/>
    <brk id="64" max="5" man="1"/>
    <brk id="85" max="5" man="1"/>
    <brk id="101" max="5" man="1"/>
    <brk id="12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tabSelected="1" view="pageBreakPreview" zoomScale="145" zoomScaleNormal="100" zoomScaleSheetLayoutView="145" workbookViewId="0">
      <pane xSplit="2" ySplit="4" topLeftCell="C19" activePane="bottomRight" state="frozen"/>
      <selection sqref="A1:F1"/>
      <selection pane="topRight" sqref="A1:F1"/>
      <selection pane="bottomLeft" sqref="A1:F1"/>
      <selection pane="bottomRight" sqref="A1:F1"/>
    </sheetView>
  </sheetViews>
  <sheetFormatPr defaultRowHeight="15"/>
  <cols>
    <col min="1" max="1" width="5.85546875" style="59" bestFit="1" customWidth="1"/>
    <col min="2" max="2" width="45.7109375" style="60" customWidth="1"/>
    <col min="3" max="3" width="8" style="61" bestFit="1" customWidth="1"/>
    <col min="4" max="4" width="5.85546875" style="61" bestFit="1" customWidth="1"/>
    <col min="5" max="5" width="12.7109375" style="43" customWidth="1"/>
    <col min="6" max="6" width="17.140625" style="43" customWidth="1"/>
    <col min="7" max="250" width="9.140625" style="22"/>
    <col min="251" max="251" width="5.85546875" style="22" bestFit="1" customWidth="1"/>
    <col min="252" max="252" width="45.7109375" style="22" customWidth="1"/>
    <col min="253" max="253" width="7.85546875" style="22" bestFit="1" customWidth="1"/>
    <col min="254" max="254" width="7.7109375" style="22" bestFit="1" customWidth="1"/>
    <col min="255" max="256" width="16.85546875" style="22" bestFit="1" customWidth="1"/>
    <col min="257" max="506" width="9.140625" style="22"/>
    <col min="507" max="507" width="5.85546875" style="22" bestFit="1" customWidth="1"/>
    <col min="508" max="508" width="45.7109375" style="22" customWidth="1"/>
    <col min="509" max="509" width="7.85546875" style="22" bestFit="1" customWidth="1"/>
    <col min="510" max="510" width="7.7109375" style="22" bestFit="1" customWidth="1"/>
    <col min="511" max="512" width="16.85546875" style="22" bestFit="1" customWidth="1"/>
    <col min="513" max="762" width="9.140625" style="22"/>
    <col min="763" max="763" width="5.85546875" style="22" bestFit="1" customWidth="1"/>
    <col min="764" max="764" width="45.7109375" style="22" customWidth="1"/>
    <col min="765" max="765" width="7.85546875" style="22" bestFit="1" customWidth="1"/>
    <col min="766" max="766" width="7.7109375" style="22" bestFit="1" customWidth="1"/>
    <col min="767" max="768" width="16.85546875" style="22" bestFit="1" customWidth="1"/>
    <col min="769" max="1018" width="9.140625" style="22"/>
    <col min="1019" max="1019" width="5.85546875" style="22" bestFit="1" customWidth="1"/>
    <col min="1020" max="1020" width="45.7109375" style="22" customWidth="1"/>
    <col min="1021" max="1021" width="7.85546875" style="22" bestFit="1" customWidth="1"/>
    <col min="1022" max="1022" width="7.7109375" style="22" bestFit="1" customWidth="1"/>
    <col min="1023" max="1024" width="16.85546875" style="22" bestFit="1" customWidth="1"/>
    <col min="1025" max="1274" width="9.140625" style="22"/>
    <col min="1275" max="1275" width="5.85546875" style="22" bestFit="1" customWidth="1"/>
    <col min="1276" max="1276" width="45.7109375" style="22" customWidth="1"/>
    <col min="1277" max="1277" width="7.85546875" style="22" bestFit="1" customWidth="1"/>
    <col min="1278" max="1278" width="7.7109375" style="22" bestFit="1" customWidth="1"/>
    <col min="1279" max="1280" width="16.85546875" style="22" bestFit="1" customWidth="1"/>
    <col min="1281" max="1530" width="9.140625" style="22"/>
    <col min="1531" max="1531" width="5.85546875" style="22" bestFit="1" customWidth="1"/>
    <col min="1532" max="1532" width="45.7109375" style="22" customWidth="1"/>
    <col min="1533" max="1533" width="7.85546875" style="22" bestFit="1" customWidth="1"/>
    <col min="1534" max="1534" width="7.7109375" style="22" bestFit="1" customWidth="1"/>
    <col min="1535" max="1536" width="16.85546875" style="22" bestFit="1" customWidth="1"/>
    <col min="1537" max="1786" width="9.140625" style="22"/>
    <col min="1787" max="1787" width="5.85546875" style="22" bestFit="1" customWidth="1"/>
    <col min="1788" max="1788" width="45.7109375" style="22" customWidth="1"/>
    <col min="1789" max="1789" width="7.85546875" style="22" bestFit="1" customWidth="1"/>
    <col min="1790" max="1790" width="7.7109375" style="22" bestFit="1" customWidth="1"/>
    <col min="1791" max="1792" width="16.85546875" style="22" bestFit="1" customWidth="1"/>
    <col min="1793" max="2042" width="9.140625" style="22"/>
    <col min="2043" max="2043" width="5.85546875" style="22" bestFit="1" customWidth="1"/>
    <col min="2044" max="2044" width="45.7109375" style="22" customWidth="1"/>
    <col min="2045" max="2045" width="7.85546875" style="22" bestFit="1" customWidth="1"/>
    <col min="2046" max="2046" width="7.7109375" style="22" bestFit="1" customWidth="1"/>
    <col min="2047" max="2048" width="16.85546875" style="22" bestFit="1" customWidth="1"/>
    <col min="2049" max="2298" width="9.140625" style="22"/>
    <col min="2299" max="2299" width="5.85546875" style="22" bestFit="1" customWidth="1"/>
    <col min="2300" max="2300" width="45.7109375" style="22" customWidth="1"/>
    <col min="2301" max="2301" width="7.85546875" style="22" bestFit="1" customWidth="1"/>
    <col min="2302" max="2302" width="7.7109375" style="22" bestFit="1" customWidth="1"/>
    <col min="2303" max="2304" width="16.85546875" style="22" bestFit="1" customWidth="1"/>
    <col min="2305" max="2554" width="9.140625" style="22"/>
    <col min="2555" max="2555" width="5.85546875" style="22" bestFit="1" customWidth="1"/>
    <col min="2556" max="2556" width="45.7109375" style="22" customWidth="1"/>
    <col min="2557" max="2557" width="7.85546875" style="22" bestFit="1" customWidth="1"/>
    <col min="2558" max="2558" width="7.7109375" style="22" bestFit="1" customWidth="1"/>
    <col min="2559" max="2560" width="16.85546875" style="22" bestFit="1" customWidth="1"/>
    <col min="2561" max="2810" width="9.140625" style="22"/>
    <col min="2811" max="2811" width="5.85546875" style="22" bestFit="1" customWidth="1"/>
    <col min="2812" max="2812" width="45.7109375" style="22" customWidth="1"/>
    <col min="2813" max="2813" width="7.85546875" style="22" bestFit="1" customWidth="1"/>
    <col min="2814" max="2814" width="7.7109375" style="22" bestFit="1" customWidth="1"/>
    <col min="2815" max="2816" width="16.85546875" style="22" bestFit="1" customWidth="1"/>
    <col min="2817" max="3066" width="9.140625" style="22"/>
    <col min="3067" max="3067" width="5.85546875" style="22" bestFit="1" customWidth="1"/>
    <col min="3068" max="3068" width="45.7109375" style="22" customWidth="1"/>
    <col min="3069" max="3069" width="7.85546875" style="22" bestFit="1" customWidth="1"/>
    <col min="3070" max="3070" width="7.7109375" style="22" bestFit="1" customWidth="1"/>
    <col min="3071" max="3072" width="16.85546875" style="22" bestFit="1" customWidth="1"/>
    <col min="3073" max="3322" width="9.140625" style="22"/>
    <col min="3323" max="3323" width="5.85546875" style="22" bestFit="1" customWidth="1"/>
    <col min="3324" max="3324" width="45.7109375" style="22" customWidth="1"/>
    <col min="3325" max="3325" width="7.85546875" style="22" bestFit="1" customWidth="1"/>
    <col min="3326" max="3326" width="7.7109375" style="22" bestFit="1" customWidth="1"/>
    <col min="3327" max="3328" width="16.85546875" style="22" bestFit="1" customWidth="1"/>
    <col min="3329" max="3578" width="9.140625" style="22"/>
    <col min="3579" max="3579" width="5.85546875" style="22" bestFit="1" customWidth="1"/>
    <col min="3580" max="3580" width="45.7109375" style="22" customWidth="1"/>
    <col min="3581" max="3581" width="7.85546875" style="22" bestFit="1" customWidth="1"/>
    <col min="3582" max="3582" width="7.7109375" style="22" bestFit="1" customWidth="1"/>
    <col min="3583" max="3584" width="16.85546875" style="22" bestFit="1" customWidth="1"/>
    <col min="3585" max="3834" width="9.140625" style="22"/>
    <col min="3835" max="3835" width="5.85546875" style="22" bestFit="1" customWidth="1"/>
    <col min="3836" max="3836" width="45.7109375" style="22" customWidth="1"/>
    <col min="3837" max="3837" width="7.85546875" style="22" bestFit="1" customWidth="1"/>
    <col min="3838" max="3838" width="7.7109375" style="22" bestFit="1" customWidth="1"/>
    <col min="3839" max="3840" width="16.85546875" style="22" bestFit="1" customWidth="1"/>
    <col min="3841" max="4090" width="9.140625" style="22"/>
    <col min="4091" max="4091" width="5.85546875" style="22" bestFit="1" customWidth="1"/>
    <col min="4092" max="4092" width="45.7109375" style="22" customWidth="1"/>
    <col min="4093" max="4093" width="7.85546875" style="22" bestFit="1" customWidth="1"/>
    <col min="4094" max="4094" width="7.7109375" style="22" bestFit="1" customWidth="1"/>
    <col min="4095" max="4096" width="16.85546875" style="22" bestFit="1" customWidth="1"/>
    <col min="4097" max="4346" width="9.140625" style="22"/>
    <col min="4347" max="4347" width="5.85546875" style="22" bestFit="1" customWidth="1"/>
    <col min="4348" max="4348" width="45.7109375" style="22" customWidth="1"/>
    <col min="4349" max="4349" width="7.85546875" style="22" bestFit="1" customWidth="1"/>
    <col min="4350" max="4350" width="7.7109375" style="22" bestFit="1" customWidth="1"/>
    <col min="4351" max="4352" width="16.85546875" style="22" bestFit="1" customWidth="1"/>
    <col min="4353" max="4602" width="9.140625" style="22"/>
    <col min="4603" max="4603" width="5.85546875" style="22" bestFit="1" customWidth="1"/>
    <col min="4604" max="4604" width="45.7109375" style="22" customWidth="1"/>
    <col min="4605" max="4605" width="7.85546875" style="22" bestFit="1" customWidth="1"/>
    <col min="4606" max="4606" width="7.7109375" style="22" bestFit="1" customWidth="1"/>
    <col min="4607" max="4608" width="16.85546875" style="22" bestFit="1" customWidth="1"/>
    <col min="4609" max="4858" width="9.140625" style="22"/>
    <col min="4859" max="4859" width="5.85546875" style="22" bestFit="1" customWidth="1"/>
    <col min="4860" max="4860" width="45.7109375" style="22" customWidth="1"/>
    <col min="4861" max="4861" width="7.85546875" style="22" bestFit="1" customWidth="1"/>
    <col min="4862" max="4862" width="7.7109375" style="22" bestFit="1" customWidth="1"/>
    <col min="4863" max="4864" width="16.85546875" style="22" bestFit="1" customWidth="1"/>
    <col min="4865" max="5114" width="9.140625" style="22"/>
    <col min="5115" max="5115" width="5.85546875" style="22" bestFit="1" customWidth="1"/>
    <col min="5116" max="5116" width="45.7109375" style="22" customWidth="1"/>
    <col min="5117" max="5117" width="7.85546875" style="22" bestFit="1" customWidth="1"/>
    <col min="5118" max="5118" width="7.7109375" style="22" bestFit="1" customWidth="1"/>
    <col min="5119" max="5120" width="16.85546875" style="22" bestFit="1" customWidth="1"/>
    <col min="5121" max="5370" width="9.140625" style="22"/>
    <col min="5371" max="5371" width="5.85546875" style="22" bestFit="1" customWidth="1"/>
    <col min="5372" max="5372" width="45.7109375" style="22" customWidth="1"/>
    <col min="5373" max="5373" width="7.85546875" style="22" bestFit="1" customWidth="1"/>
    <col min="5374" max="5374" width="7.7109375" style="22" bestFit="1" customWidth="1"/>
    <col min="5375" max="5376" width="16.85546875" style="22" bestFit="1" customWidth="1"/>
    <col min="5377" max="5626" width="9.140625" style="22"/>
    <col min="5627" max="5627" width="5.85546875" style="22" bestFit="1" customWidth="1"/>
    <col min="5628" max="5628" width="45.7109375" style="22" customWidth="1"/>
    <col min="5629" max="5629" width="7.85546875" style="22" bestFit="1" customWidth="1"/>
    <col min="5630" max="5630" width="7.7109375" style="22" bestFit="1" customWidth="1"/>
    <col min="5631" max="5632" width="16.85546875" style="22" bestFit="1" customWidth="1"/>
    <col min="5633" max="5882" width="9.140625" style="22"/>
    <col min="5883" max="5883" width="5.85546875" style="22" bestFit="1" customWidth="1"/>
    <col min="5884" max="5884" width="45.7109375" style="22" customWidth="1"/>
    <col min="5885" max="5885" width="7.85546875" style="22" bestFit="1" customWidth="1"/>
    <col min="5886" max="5886" width="7.7109375" style="22" bestFit="1" customWidth="1"/>
    <col min="5887" max="5888" width="16.85546875" style="22" bestFit="1" customWidth="1"/>
    <col min="5889" max="6138" width="9.140625" style="22"/>
    <col min="6139" max="6139" width="5.85546875" style="22" bestFit="1" customWidth="1"/>
    <col min="6140" max="6140" width="45.7109375" style="22" customWidth="1"/>
    <col min="6141" max="6141" width="7.85546875" style="22" bestFit="1" customWidth="1"/>
    <col min="6142" max="6142" width="7.7109375" style="22" bestFit="1" customWidth="1"/>
    <col min="6143" max="6144" width="16.85546875" style="22" bestFit="1" customWidth="1"/>
    <col min="6145" max="6394" width="9.140625" style="22"/>
    <col min="6395" max="6395" width="5.85546875" style="22" bestFit="1" customWidth="1"/>
    <col min="6396" max="6396" width="45.7109375" style="22" customWidth="1"/>
    <col min="6397" max="6397" width="7.85546875" style="22" bestFit="1" customWidth="1"/>
    <col min="6398" max="6398" width="7.7109375" style="22" bestFit="1" customWidth="1"/>
    <col min="6399" max="6400" width="16.85546875" style="22" bestFit="1" customWidth="1"/>
    <col min="6401" max="6650" width="9.140625" style="22"/>
    <col min="6651" max="6651" width="5.85546875" style="22" bestFit="1" customWidth="1"/>
    <col min="6652" max="6652" width="45.7109375" style="22" customWidth="1"/>
    <col min="6653" max="6653" width="7.85546875" style="22" bestFit="1" customWidth="1"/>
    <col min="6654" max="6654" width="7.7109375" style="22" bestFit="1" customWidth="1"/>
    <col min="6655" max="6656" width="16.85546875" style="22" bestFit="1" customWidth="1"/>
    <col min="6657" max="6906" width="9.140625" style="22"/>
    <col min="6907" max="6907" width="5.85546875" style="22" bestFit="1" customWidth="1"/>
    <col min="6908" max="6908" width="45.7109375" style="22" customWidth="1"/>
    <col min="6909" max="6909" width="7.85546875" style="22" bestFit="1" customWidth="1"/>
    <col min="6910" max="6910" width="7.7109375" style="22" bestFit="1" customWidth="1"/>
    <col min="6911" max="6912" width="16.85546875" style="22" bestFit="1" customWidth="1"/>
    <col min="6913" max="7162" width="9.140625" style="22"/>
    <col min="7163" max="7163" width="5.85546875" style="22" bestFit="1" customWidth="1"/>
    <col min="7164" max="7164" width="45.7109375" style="22" customWidth="1"/>
    <col min="7165" max="7165" width="7.85546875" style="22" bestFit="1" customWidth="1"/>
    <col min="7166" max="7166" width="7.7109375" style="22" bestFit="1" customWidth="1"/>
    <col min="7167" max="7168" width="16.85546875" style="22" bestFit="1" customWidth="1"/>
    <col min="7169" max="7418" width="9.140625" style="22"/>
    <col min="7419" max="7419" width="5.85546875" style="22" bestFit="1" customWidth="1"/>
    <col min="7420" max="7420" width="45.7109375" style="22" customWidth="1"/>
    <col min="7421" max="7421" width="7.85546875" style="22" bestFit="1" customWidth="1"/>
    <col min="7422" max="7422" width="7.7109375" style="22" bestFit="1" customWidth="1"/>
    <col min="7423" max="7424" width="16.85546875" style="22" bestFit="1" customWidth="1"/>
    <col min="7425" max="7674" width="9.140625" style="22"/>
    <col min="7675" max="7675" width="5.85546875" style="22" bestFit="1" customWidth="1"/>
    <col min="7676" max="7676" width="45.7109375" style="22" customWidth="1"/>
    <col min="7677" max="7677" width="7.85546875" style="22" bestFit="1" customWidth="1"/>
    <col min="7678" max="7678" width="7.7109375" style="22" bestFit="1" customWidth="1"/>
    <col min="7679" max="7680" width="16.85546875" style="22" bestFit="1" customWidth="1"/>
    <col min="7681" max="7930" width="9.140625" style="22"/>
    <col min="7931" max="7931" width="5.85546875" style="22" bestFit="1" customWidth="1"/>
    <col min="7932" max="7932" width="45.7109375" style="22" customWidth="1"/>
    <col min="7933" max="7933" width="7.85546875" style="22" bestFit="1" customWidth="1"/>
    <col min="7934" max="7934" width="7.7109375" style="22" bestFit="1" customWidth="1"/>
    <col min="7935" max="7936" width="16.85546875" style="22" bestFit="1" customWidth="1"/>
    <col min="7937" max="8186" width="9.140625" style="22"/>
    <col min="8187" max="8187" width="5.85546875" style="22" bestFit="1" customWidth="1"/>
    <col min="8188" max="8188" width="45.7109375" style="22" customWidth="1"/>
    <col min="8189" max="8189" width="7.85546875" style="22" bestFit="1" customWidth="1"/>
    <col min="8190" max="8190" width="7.7109375" style="22" bestFit="1" customWidth="1"/>
    <col min="8191" max="8192" width="16.85546875" style="22" bestFit="1" customWidth="1"/>
    <col min="8193" max="8442" width="9.140625" style="22"/>
    <col min="8443" max="8443" width="5.85546875" style="22" bestFit="1" customWidth="1"/>
    <col min="8444" max="8444" width="45.7109375" style="22" customWidth="1"/>
    <col min="8445" max="8445" width="7.85546875" style="22" bestFit="1" customWidth="1"/>
    <col min="8446" max="8446" width="7.7109375" style="22" bestFit="1" customWidth="1"/>
    <col min="8447" max="8448" width="16.85546875" style="22" bestFit="1" customWidth="1"/>
    <col min="8449" max="8698" width="9.140625" style="22"/>
    <col min="8699" max="8699" width="5.85546875" style="22" bestFit="1" customWidth="1"/>
    <col min="8700" max="8700" width="45.7109375" style="22" customWidth="1"/>
    <col min="8701" max="8701" width="7.85546875" style="22" bestFit="1" customWidth="1"/>
    <col min="8702" max="8702" width="7.7109375" style="22" bestFit="1" customWidth="1"/>
    <col min="8703" max="8704" width="16.85546875" style="22" bestFit="1" customWidth="1"/>
    <col min="8705" max="8954" width="9.140625" style="22"/>
    <col min="8955" max="8955" width="5.85546875" style="22" bestFit="1" customWidth="1"/>
    <col min="8956" max="8956" width="45.7109375" style="22" customWidth="1"/>
    <col min="8957" max="8957" width="7.85546875" style="22" bestFit="1" customWidth="1"/>
    <col min="8958" max="8958" width="7.7109375" style="22" bestFit="1" customWidth="1"/>
    <col min="8959" max="8960" width="16.85546875" style="22" bestFit="1" customWidth="1"/>
    <col min="8961" max="9210" width="9.140625" style="22"/>
    <col min="9211" max="9211" width="5.85546875" style="22" bestFit="1" customWidth="1"/>
    <col min="9212" max="9212" width="45.7109375" style="22" customWidth="1"/>
    <col min="9213" max="9213" width="7.85546875" style="22" bestFit="1" customWidth="1"/>
    <col min="9214" max="9214" width="7.7109375" style="22" bestFit="1" customWidth="1"/>
    <col min="9215" max="9216" width="16.85546875" style="22" bestFit="1" customWidth="1"/>
    <col min="9217" max="9466" width="9.140625" style="22"/>
    <col min="9467" max="9467" width="5.85546875" style="22" bestFit="1" customWidth="1"/>
    <col min="9468" max="9468" width="45.7109375" style="22" customWidth="1"/>
    <col min="9469" max="9469" width="7.85546875" style="22" bestFit="1" customWidth="1"/>
    <col min="9470" max="9470" width="7.7109375" style="22" bestFit="1" customWidth="1"/>
    <col min="9471" max="9472" width="16.85546875" style="22" bestFit="1" customWidth="1"/>
    <col min="9473" max="9722" width="9.140625" style="22"/>
    <col min="9723" max="9723" width="5.85546875" style="22" bestFit="1" customWidth="1"/>
    <col min="9724" max="9724" width="45.7109375" style="22" customWidth="1"/>
    <col min="9725" max="9725" width="7.85546875" style="22" bestFit="1" customWidth="1"/>
    <col min="9726" max="9726" width="7.7109375" style="22" bestFit="1" customWidth="1"/>
    <col min="9727" max="9728" width="16.85546875" style="22" bestFit="1" customWidth="1"/>
    <col min="9729" max="9978" width="9.140625" style="22"/>
    <col min="9979" max="9979" width="5.85546875" style="22" bestFit="1" customWidth="1"/>
    <col min="9980" max="9980" width="45.7109375" style="22" customWidth="1"/>
    <col min="9981" max="9981" width="7.85546875" style="22" bestFit="1" customWidth="1"/>
    <col min="9982" max="9982" width="7.7109375" style="22" bestFit="1" customWidth="1"/>
    <col min="9983" max="9984" width="16.85546875" style="22" bestFit="1" customWidth="1"/>
    <col min="9985" max="10234" width="9.140625" style="22"/>
    <col min="10235" max="10235" width="5.85546875" style="22" bestFit="1" customWidth="1"/>
    <col min="10236" max="10236" width="45.7109375" style="22" customWidth="1"/>
    <col min="10237" max="10237" width="7.85546875" style="22" bestFit="1" customWidth="1"/>
    <col min="10238" max="10238" width="7.7109375" style="22" bestFit="1" customWidth="1"/>
    <col min="10239" max="10240" width="16.85546875" style="22" bestFit="1" customWidth="1"/>
    <col min="10241" max="10490" width="9.140625" style="22"/>
    <col min="10491" max="10491" width="5.85546875" style="22" bestFit="1" customWidth="1"/>
    <col min="10492" max="10492" width="45.7109375" style="22" customWidth="1"/>
    <col min="10493" max="10493" width="7.85546875" style="22" bestFit="1" customWidth="1"/>
    <col min="10494" max="10494" width="7.7109375" style="22" bestFit="1" customWidth="1"/>
    <col min="10495" max="10496" width="16.85546875" style="22" bestFit="1" customWidth="1"/>
    <col min="10497" max="10746" width="9.140625" style="22"/>
    <col min="10747" max="10747" width="5.85546875" style="22" bestFit="1" customWidth="1"/>
    <col min="10748" max="10748" width="45.7109375" style="22" customWidth="1"/>
    <col min="10749" max="10749" width="7.85546875" style="22" bestFit="1" customWidth="1"/>
    <col min="10750" max="10750" width="7.7109375" style="22" bestFit="1" customWidth="1"/>
    <col min="10751" max="10752" width="16.85546875" style="22" bestFit="1" customWidth="1"/>
    <col min="10753" max="11002" width="9.140625" style="22"/>
    <col min="11003" max="11003" width="5.85546875" style="22" bestFit="1" customWidth="1"/>
    <col min="11004" max="11004" width="45.7109375" style="22" customWidth="1"/>
    <col min="11005" max="11005" width="7.85546875" style="22" bestFit="1" customWidth="1"/>
    <col min="11006" max="11006" width="7.7109375" style="22" bestFit="1" customWidth="1"/>
    <col min="11007" max="11008" width="16.85546875" style="22" bestFit="1" customWidth="1"/>
    <col min="11009" max="11258" width="9.140625" style="22"/>
    <col min="11259" max="11259" width="5.85546875" style="22" bestFit="1" customWidth="1"/>
    <col min="11260" max="11260" width="45.7109375" style="22" customWidth="1"/>
    <col min="11261" max="11261" width="7.85546875" style="22" bestFit="1" customWidth="1"/>
    <col min="11262" max="11262" width="7.7109375" style="22" bestFit="1" customWidth="1"/>
    <col min="11263" max="11264" width="16.85546875" style="22" bestFit="1" customWidth="1"/>
    <col min="11265" max="11514" width="9.140625" style="22"/>
    <col min="11515" max="11515" width="5.85546875" style="22" bestFit="1" customWidth="1"/>
    <col min="11516" max="11516" width="45.7109375" style="22" customWidth="1"/>
    <col min="11517" max="11517" width="7.85546875" style="22" bestFit="1" customWidth="1"/>
    <col min="11518" max="11518" width="7.7109375" style="22" bestFit="1" customWidth="1"/>
    <col min="11519" max="11520" width="16.85546875" style="22" bestFit="1" customWidth="1"/>
    <col min="11521" max="11770" width="9.140625" style="22"/>
    <col min="11771" max="11771" width="5.85546875" style="22" bestFit="1" customWidth="1"/>
    <col min="11772" max="11772" width="45.7109375" style="22" customWidth="1"/>
    <col min="11773" max="11773" width="7.85546875" style="22" bestFit="1" customWidth="1"/>
    <col min="11774" max="11774" width="7.7109375" style="22" bestFit="1" customWidth="1"/>
    <col min="11775" max="11776" width="16.85546875" style="22" bestFit="1" customWidth="1"/>
    <col min="11777" max="12026" width="9.140625" style="22"/>
    <col min="12027" max="12027" width="5.85546875" style="22" bestFit="1" customWidth="1"/>
    <col min="12028" max="12028" width="45.7109375" style="22" customWidth="1"/>
    <col min="12029" max="12029" width="7.85546875" style="22" bestFit="1" customWidth="1"/>
    <col min="12030" max="12030" width="7.7109375" style="22" bestFit="1" customWidth="1"/>
    <col min="12031" max="12032" width="16.85546875" style="22" bestFit="1" customWidth="1"/>
    <col min="12033" max="12282" width="9.140625" style="22"/>
    <col min="12283" max="12283" width="5.85546875" style="22" bestFit="1" customWidth="1"/>
    <col min="12284" max="12284" width="45.7109375" style="22" customWidth="1"/>
    <col min="12285" max="12285" width="7.85546875" style="22" bestFit="1" customWidth="1"/>
    <col min="12286" max="12286" width="7.7109375" style="22" bestFit="1" customWidth="1"/>
    <col min="12287" max="12288" width="16.85546875" style="22" bestFit="1" customWidth="1"/>
    <col min="12289" max="12538" width="9.140625" style="22"/>
    <col min="12539" max="12539" width="5.85546875" style="22" bestFit="1" customWidth="1"/>
    <col min="12540" max="12540" width="45.7109375" style="22" customWidth="1"/>
    <col min="12541" max="12541" width="7.85546875" style="22" bestFit="1" customWidth="1"/>
    <col min="12542" max="12542" width="7.7109375" style="22" bestFit="1" customWidth="1"/>
    <col min="12543" max="12544" width="16.85546875" style="22" bestFit="1" customWidth="1"/>
    <col min="12545" max="12794" width="9.140625" style="22"/>
    <col min="12795" max="12795" width="5.85546875" style="22" bestFit="1" customWidth="1"/>
    <col min="12796" max="12796" width="45.7109375" style="22" customWidth="1"/>
    <col min="12797" max="12797" width="7.85546875" style="22" bestFit="1" customWidth="1"/>
    <col min="12798" max="12798" width="7.7109375" style="22" bestFit="1" customWidth="1"/>
    <col min="12799" max="12800" width="16.85546875" style="22" bestFit="1" customWidth="1"/>
    <col min="12801" max="13050" width="9.140625" style="22"/>
    <col min="13051" max="13051" width="5.85546875" style="22" bestFit="1" customWidth="1"/>
    <col min="13052" max="13052" width="45.7109375" style="22" customWidth="1"/>
    <col min="13053" max="13053" width="7.85546875" style="22" bestFit="1" customWidth="1"/>
    <col min="13054" max="13054" width="7.7109375" style="22" bestFit="1" customWidth="1"/>
    <col min="13055" max="13056" width="16.85546875" style="22" bestFit="1" customWidth="1"/>
    <col min="13057" max="13306" width="9.140625" style="22"/>
    <col min="13307" max="13307" width="5.85546875" style="22" bestFit="1" customWidth="1"/>
    <col min="13308" max="13308" width="45.7109375" style="22" customWidth="1"/>
    <col min="13309" max="13309" width="7.85546875" style="22" bestFit="1" customWidth="1"/>
    <col min="13310" max="13310" width="7.7109375" style="22" bestFit="1" customWidth="1"/>
    <col min="13311" max="13312" width="16.85546875" style="22" bestFit="1" customWidth="1"/>
    <col min="13313" max="13562" width="9.140625" style="22"/>
    <col min="13563" max="13563" width="5.85546875" style="22" bestFit="1" customWidth="1"/>
    <col min="13564" max="13564" width="45.7109375" style="22" customWidth="1"/>
    <col min="13565" max="13565" width="7.85546875" style="22" bestFit="1" customWidth="1"/>
    <col min="13566" max="13566" width="7.7109375" style="22" bestFit="1" customWidth="1"/>
    <col min="13567" max="13568" width="16.85546875" style="22" bestFit="1" customWidth="1"/>
    <col min="13569" max="13818" width="9.140625" style="22"/>
    <col min="13819" max="13819" width="5.85546875" style="22" bestFit="1" customWidth="1"/>
    <col min="13820" max="13820" width="45.7109375" style="22" customWidth="1"/>
    <col min="13821" max="13821" width="7.85546875" style="22" bestFit="1" customWidth="1"/>
    <col min="13822" max="13822" width="7.7109375" style="22" bestFit="1" customWidth="1"/>
    <col min="13823" max="13824" width="16.85546875" style="22" bestFit="1" customWidth="1"/>
    <col min="13825" max="14074" width="9.140625" style="22"/>
    <col min="14075" max="14075" width="5.85546875" style="22" bestFit="1" customWidth="1"/>
    <col min="14076" max="14076" width="45.7109375" style="22" customWidth="1"/>
    <col min="14077" max="14077" width="7.85546875" style="22" bestFit="1" customWidth="1"/>
    <col min="14078" max="14078" width="7.7109375" style="22" bestFit="1" customWidth="1"/>
    <col min="14079" max="14080" width="16.85546875" style="22" bestFit="1" customWidth="1"/>
    <col min="14081" max="14330" width="9.140625" style="22"/>
    <col min="14331" max="14331" width="5.85546875" style="22" bestFit="1" customWidth="1"/>
    <col min="14332" max="14332" width="45.7109375" style="22" customWidth="1"/>
    <col min="14333" max="14333" width="7.85546875" style="22" bestFit="1" customWidth="1"/>
    <col min="14334" max="14334" width="7.7109375" style="22" bestFit="1" customWidth="1"/>
    <col min="14335" max="14336" width="16.85546875" style="22" bestFit="1" customWidth="1"/>
    <col min="14337" max="14586" width="9.140625" style="22"/>
    <col min="14587" max="14587" width="5.85546875" style="22" bestFit="1" customWidth="1"/>
    <col min="14588" max="14588" width="45.7109375" style="22" customWidth="1"/>
    <col min="14589" max="14589" width="7.85546875" style="22" bestFit="1" customWidth="1"/>
    <col min="14590" max="14590" width="7.7109375" style="22" bestFit="1" customWidth="1"/>
    <col min="14591" max="14592" width="16.85546875" style="22" bestFit="1" customWidth="1"/>
    <col min="14593" max="14842" width="9.140625" style="22"/>
    <col min="14843" max="14843" width="5.85546875" style="22" bestFit="1" customWidth="1"/>
    <col min="14844" max="14844" width="45.7109375" style="22" customWidth="1"/>
    <col min="14845" max="14845" width="7.85546875" style="22" bestFit="1" customWidth="1"/>
    <col min="14846" max="14846" width="7.7109375" style="22" bestFit="1" customWidth="1"/>
    <col min="14847" max="14848" width="16.85546875" style="22" bestFit="1" customWidth="1"/>
    <col min="14849" max="15098" width="9.140625" style="22"/>
    <col min="15099" max="15099" width="5.85546875" style="22" bestFit="1" customWidth="1"/>
    <col min="15100" max="15100" width="45.7109375" style="22" customWidth="1"/>
    <col min="15101" max="15101" width="7.85546875" style="22" bestFit="1" customWidth="1"/>
    <col min="15102" max="15102" width="7.7109375" style="22" bestFit="1" customWidth="1"/>
    <col min="15103" max="15104" width="16.85546875" style="22" bestFit="1" customWidth="1"/>
    <col min="15105" max="15354" width="9.140625" style="22"/>
    <col min="15355" max="15355" width="5.85546875" style="22" bestFit="1" customWidth="1"/>
    <col min="15356" max="15356" width="45.7109375" style="22" customWidth="1"/>
    <col min="15357" max="15357" width="7.85546875" style="22" bestFit="1" customWidth="1"/>
    <col min="15358" max="15358" width="7.7109375" style="22" bestFit="1" customWidth="1"/>
    <col min="15359" max="15360" width="16.85546875" style="22" bestFit="1" customWidth="1"/>
    <col min="15361" max="15610" width="9.140625" style="22"/>
    <col min="15611" max="15611" width="5.85546875" style="22" bestFit="1" customWidth="1"/>
    <col min="15612" max="15612" width="45.7109375" style="22" customWidth="1"/>
    <col min="15613" max="15613" width="7.85546875" style="22" bestFit="1" customWidth="1"/>
    <col min="15614" max="15614" width="7.7109375" style="22" bestFit="1" customWidth="1"/>
    <col min="15615" max="15616" width="16.85546875" style="22" bestFit="1" customWidth="1"/>
    <col min="15617" max="15866" width="9.140625" style="22"/>
    <col min="15867" max="15867" width="5.85546875" style="22" bestFit="1" customWidth="1"/>
    <col min="15868" max="15868" width="45.7109375" style="22" customWidth="1"/>
    <col min="15869" max="15869" width="7.85546875" style="22" bestFit="1" customWidth="1"/>
    <col min="15870" max="15870" width="7.7109375" style="22" bestFit="1" customWidth="1"/>
    <col min="15871" max="15872" width="16.85546875" style="22" bestFit="1" customWidth="1"/>
    <col min="15873" max="16122" width="9.140625" style="22"/>
    <col min="16123" max="16123" width="5.85546875" style="22" bestFit="1" customWidth="1"/>
    <col min="16124" max="16124" width="45.7109375" style="22" customWidth="1"/>
    <col min="16125" max="16125" width="7.85546875" style="22" bestFit="1" customWidth="1"/>
    <col min="16126" max="16126" width="7.7109375" style="22" bestFit="1" customWidth="1"/>
    <col min="16127" max="16128" width="16.85546875" style="22" bestFit="1" customWidth="1"/>
    <col min="16129" max="16378" width="9.140625" style="22"/>
    <col min="16379" max="16384" width="8.85546875" style="22" customWidth="1"/>
  </cols>
  <sheetData>
    <row r="1" spans="1:6" ht="21" customHeight="1" thickBot="1">
      <c r="A1" s="161" t="s">
        <v>176</v>
      </c>
      <c r="B1" s="161"/>
      <c r="C1" s="161"/>
      <c r="D1" s="161"/>
      <c r="E1" s="161"/>
      <c r="F1" s="161"/>
    </row>
    <row r="2" spans="1:6" ht="15" customHeight="1" thickBot="1">
      <c r="A2" s="66"/>
      <c r="B2" s="63" t="s">
        <v>95</v>
      </c>
      <c r="C2" s="64"/>
      <c r="D2" s="64"/>
      <c r="E2" s="65"/>
      <c r="F2" s="67">
        <f>F148</f>
        <v>0</v>
      </c>
    </row>
    <row r="3" spans="1:6" ht="9" customHeight="1" thickBot="1">
      <c r="A3" s="62"/>
      <c r="B3" s="63"/>
      <c r="C3" s="64"/>
      <c r="D3" s="64"/>
      <c r="E3" s="65"/>
      <c r="F3" s="65"/>
    </row>
    <row r="4" spans="1:6" ht="34.5" customHeight="1" thickBot="1">
      <c r="A4" s="10" t="s">
        <v>40</v>
      </c>
      <c r="B4" s="5" t="s">
        <v>4</v>
      </c>
      <c r="C4" s="6" t="s">
        <v>3</v>
      </c>
      <c r="D4" s="6" t="s">
        <v>5</v>
      </c>
      <c r="E4" s="24" t="s">
        <v>92</v>
      </c>
      <c r="F4" s="11" t="s">
        <v>93</v>
      </c>
    </row>
    <row r="5" spans="1:6" ht="38.25">
      <c r="A5" s="111"/>
      <c r="B5" s="112" t="s">
        <v>66</v>
      </c>
      <c r="C5" s="113"/>
      <c r="D5" s="114"/>
      <c r="E5" s="115"/>
      <c r="F5" s="116"/>
    </row>
    <row r="6" spans="1:6" ht="20.25" customHeight="1">
      <c r="A6" s="28"/>
      <c r="B6" s="41" t="s">
        <v>41</v>
      </c>
      <c r="C6" s="20"/>
      <c r="D6" s="29"/>
      <c r="E6" s="7"/>
      <c r="F6" s="21"/>
    </row>
    <row r="7" spans="1:6" ht="20.25" customHeight="1">
      <c r="A7" s="28"/>
      <c r="B7" s="41"/>
      <c r="C7" s="20"/>
      <c r="D7" s="29"/>
      <c r="E7" s="7"/>
      <c r="F7" s="21"/>
    </row>
    <row r="8" spans="1:6" ht="20.25" customHeight="1">
      <c r="A8" s="28"/>
      <c r="B8" s="69" t="s">
        <v>82</v>
      </c>
      <c r="C8" s="18"/>
      <c r="D8" s="19"/>
      <c r="E8" s="12"/>
      <c r="F8" s="21"/>
    </row>
    <row r="9" spans="1:6" ht="60" customHeight="1">
      <c r="A9" s="28"/>
      <c r="B9" s="162" t="s">
        <v>83</v>
      </c>
      <c r="C9" s="162"/>
      <c r="D9" s="162"/>
      <c r="E9" s="162"/>
      <c r="F9" s="21"/>
    </row>
    <row r="10" spans="1:6" ht="51.75" customHeight="1">
      <c r="A10" s="28"/>
      <c r="B10" s="162" t="s">
        <v>84</v>
      </c>
      <c r="C10" s="162"/>
      <c r="D10" s="162"/>
      <c r="E10" s="162"/>
      <c r="F10" s="21"/>
    </row>
    <row r="11" spans="1:6" ht="51.75" customHeight="1">
      <c r="A11" s="28"/>
      <c r="B11" s="162" t="s">
        <v>85</v>
      </c>
      <c r="C11" s="162"/>
      <c r="D11" s="162"/>
      <c r="E11" s="162"/>
      <c r="F11" s="21"/>
    </row>
    <row r="12" spans="1:6" ht="61.5" customHeight="1">
      <c r="A12" s="28"/>
      <c r="B12" s="164" t="s">
        <v>86</v>
      </c>
      <c r="C12" s="164"/>
      <c r="D12" s="164"/>
      <c r="E12" s="164"/>
      <c r="F12" s="21"/>
    </row>
    <row r="13" spans="1:6" ht="20.25" customHeight="1">
      <c r="A13" s="28"/>
      <c r="B13" s="162" t="s">
        <v>87</v>
      </c>
      <c r="C13" s="162"/>
      <c r="D13" s="162"/>
      <c r="E13" s="162"/>
      <c r="F13" s="21"/>
    </row>
    <row r="14" spans="1:6" ht="51.75" customHeight="1">
      <c r="A14" s="28"/>
      <c r="B14" s="162" t="s">
        <v>88</v>
      </c>
      <c r="C14" s="162"/>
      <c r="D14" s="162"/>
      <c r="E14" s="162"/>
      <c r="F14" s="21"/>
    </row>
    <row r="15" spans="1:6" ht="40.5" customHeight="1">
      <c r="A15" s="28"/>
      <c r="B15" s="162" t="s">
        <v>89</v>
      </c>
      <c r="C15" s="162"/>
      <c r="D15" s="162"/>
      <c r="E15" s="162"/>
      <c r="F15" s="21"/>
    </row>
    <row r="16" spans="1:6" ht="66" customHeight="1">
      <c r="A16" s="28"/>
      <c r="B16" s="162" t="s">
        <v>90</v>
      </c>
      <c r="C16" s="162"/>
      <c r="D16" s="162"/>
      <c r="E16" s="162"/>
      <c r="F16" s="21"/>
    </row>
    <row r="17" spans="1:6" ht="90.75" customHeight="1">
      <c r="A17" s="28"/>
      <c r="B17" s="162" t="s">
        <v>91</v>
      </c>
      <c r="C17" s="162"/>
      <c r="D17" s="162"/>
      <c r="E17" s="162"/>
      <c r="F17" s="21"/>
    </row>
    <row r="18" spans="1:6" ht="61.5" customHeight="1">
      <c r="A18" s="28"/>
      <c r="B18" s="162" t="s">
        <v>96</v>
      </c>
      <c r="C18" s="162"/>
      <c r="D18" s="162"/>
      <c r="E18" s="162"/>
      <c r="F18" s="21"/>
    </row>
    <row r="19" spans="1:6" ht="12.75">
      <c r="A19" s="28"/>
      <c r="B19" s="159" t="s">
        <v>101</v>
      </c>
      <c r="C19" s="134"/>
      <c r="D19" s="134"/>
      <c r="E19" s="134"/>
      <c r="F19" s="21"/>
    </row>
    <row r="20" spans="1:6" ht="92.25" customHeight="1">
      <c r="A20" s="28"/>
      <c r="B20" s="165" t="s">
        <v>102</v>
      </c>
      <c r="C20" s="165"/>
      <c r="D20" s="165"/>
      <c r="E20" s="165"/>
      <c r="F20" s="21"/>
    </row>
    <row r="21" spans="1:6" ht="16.5" customHeight="1">
      <c r="A21" s="17"/>
      <c r="B21" s="26" t="s">
        <v>16</v>
      </c>
      <c r="C21" s="18"/>
      <c r="D21" s="18"/>
      <c r="E21" s="12"/>
      <c r="F21" s="21"/>
    </row>
    <row r="22" spans="1:6" ht="96.75" customHeight="1">
      <c r="A22" s="17">
        <v>1</v>
      </c>
      <c r="B22" s="27" t="s">
        <v>55</v>
      </c>
      <c r="C22" s="18">
        <v>1</v>
      </c>
      <c r="D22" s="18" t="s">
        <v>15</v>
      </c>
      <c r="E22" s="12" t="s">
        <v>81</v>
      </c>
      <c r="F22" s="21"/>
    </row>
    <row r="23" spans="1:6" ht="12.75">
      <c r="A23" s="17"/>
      <c r="B23" s="27"/>
      <c r="C23" s="18"/>
      <c r="D23" s="18"/>
      <c r="E23" s="12"/>
      <c r="F23" s="21"/>
    </row>
    <row r="24" spans="1:6" ht="12.75">
      <c r="A24" s="17"/>
      <c r="B24" s="26" t="s">
        <v>17</v>
      </c>
      <c r="C24" s="18"/>
      <c r="D24" s="18"/>
      <c r="E24" s="12"/>
      <c r="F24" s="21"/>
    </row>
    <row r="25" spans="1:6" ht="89.25">
      <c r="A25" s="17">
        <v>2</v>
      </c>
      <c r="B25" s="27" t="s">
        <v>28</v>
      </c>
      <c r="C25" s="18">
        <v>1</v>
      </c>
      <c r="D25" s="18" t="s">
        <v>15</v>
      </c>
      <c r="E25" s="12" t="s">
        <v>81</v>
      </c>
      <c r="F25" s="21"/>
    </row>
    <row r="26" spans="1:6" ht="12.75">
      <c r="A26" s="17"/>
      <c r="B26" s="27"/>
      <c r="C26" s="18"/>
      <c r="D26" s="18"/>
      <c r="E26" s="12"/>
      <c r="F26" s="21"/>
    </row>
    <row r="27" spans="1:6" ht="12.75">
      <c r="A27" s="17"/>
      <c r="B27" s="26" t="s">
        <v>97</v>
      </c>
      <c r="C27" s="18"/>
      <c r="D27" s="18"/>
      <c r="E27" s="12"/>
      <c r="F27" s="21"/>
    </row>
    <row r="28" spans="1:6" ht="114.75">
      <c r="A28" s="17">
        <v>3</v>
      </c>
      <c r="B28" s="27" t="s">
        <v>98</v>
      </c>
      <c r="C28" s="18">
        <v>1</v>
      </c>
      <c r="D28" s="18" t="s">
        <v>15</v>
      </c>
      <c r="E28" s="12" t="s">
        <v>81</v>
      </c>
      <c r="F28" s="21"/>
    </row>
    <row r="29" spans="1:6" ht="12.75">
      <c r="A29" s="17"/>
      <c r="B29" s="27"/>
      <c r="C29" s="18"/>
      <c r="D29" s="18"/>
      <c r="E29" s="12"/>
      <c r="F29" s="21"/>
    </row>
    <row r="30" spans="1:6" ht="12.75">
      <c r="A30" s="17"/>
      <c r="B30" s="26" t="s">
        <v>18</v>
      </c>
      <c r="C30" s="18"/>
      <c r="D30" s="18"/>
      <c r="E30" s="12"/>
      <c r="F30" s="21"/>
    </row>
    <row r="31" spans="1:6" ht="102">
      <c r="A31" s="17">
        <v>4</v>
      </c>
      <c r="B31" s="134" t="s">
        <v>56</v>
      </c>
      <c r="C31" s="18">
        <v>1</v>
      </c>
      <c r="D31" s="18" t="s">
        <v>15</v>
      </c>
      <c r="E31" s="12" t="s">
        <v>81</v>
      </c>
      <c r="F31" s="21"/>
    </row>
    <row r="32" spans="1:6" ht="12.75">
      <c r="A32" s="17"/>
      <c r="B32" s="26"/>
      <c r="C32" s="18"/>
      <c r="D32" s="18"/>
      <c r="E32" s="12"/>
      <c r="F32" s="21"/>
    </row>
    <row r="33" spans="1:6" ht="12.75">
      <c r="A33" s="17"/>
      <c r="B33" s="26" t="s">
        <v>19</v>
      </c>
      <c r="C33" s="18"/>
      <c r="D33" s="18"/>
      <c r="E33" s="12"/>
      <c r="F33" s="21"/>
    </row>
    <row r="34" spans="1:6" ht="102">
      <c r="A34" s="17">
        <v>5</v>
      </c>
      <c r="B34" s="134" t="s">
        <v>29</v>
      </c>
      <c r="C34" s="18">
        <v>1</v>
      </c>
      <c r="D34" s="18" t="s">
        <v>15</v>
      </c>
      <c r="E34" s="12" t="s">
        <v>81</v>
      </c>
      <c r="F34" s="21"/>
    </row>
    <row r="35" spans="1:6" ht="12.75">
      <c r="A35" s="17"/>
      <c r="B35" s="134"/>
      <c r="C35" s="18"/>
      <c r="D35" s="18"/>
      <c r="E35" s="12"/>
      <c r="F35" s="21"/>
    </row>
    <row r="36" spans="1:6" ht="12.75">
      <c r="A36" s="17"/>
      <c r="B36" s="134"/>
      <c r="C36" s="18"/>
      <c r="D36" s="18"/>
      <c r="E36" s="12"/>
      <c r="F36" s="21"/>
    </row>
    <row r="37" spans="1:6" ht="12.75">
      <c r="A37" s="17"/>
      <c r="B37" s="26" t="s">
        <v>20</v>
      </c>
      <c r="C37" s="18"/>
      <c r="D37" s="18"/>
      <c r="E37" s="12"/>
      <c r="F37" s="21"/>
    </row>
    <row r="38" spans="1:6" ht="165.75">
      <c r="A38" s="17">
        <v>6</v>
      </c>
      <c r="B38" s="134" t="s">
        <v>30</v>
      </c>
      <c r="C38" s="18">
        <v>1</v>
      </c>
      <c r="D38" s="18" t="s">
        <v>15</v>
      </c>
      <c r="E38" s="12" t="s">
        <v>81</v>
      </c>
      <c r="F38" s="21"/>
    </row>
    <row r="39" spans="1:6" ht="12.75">
      <c r="A39" s="17"/>
      <c r="B39" s="134"/>
      <c r="C39" s="18"/>
      <c r="D39" s="18"/>
      <c r="E39" s="12"/>
      <c r="F39" s="21"/>
    </row>
    <row r="40" spans="1:6" ht="12.75">
      <c r="A40" s="17"/>
      <c r="B40" s="26" t="s">
        <v>21</v>
      </c>
      <c r="C40" s="18"/>
      <c r="D40" s="18"/>
      <c r="E40" s="12"/>
      <c r="F40" s="21"/>
    </row>
    <row r="41" spans="1:6" ht="165.75">
      <c r="A41" s="17">
        <v>7</v>
      </c>
      <c r="B41" s="134" t="s">
        <v>31</v>
      </c>
      <c r="C41" s="18">
        <v>1</v>
      </c>
      <c r="D41" s="18" t="s">
        <v>15</v>
      </c>
      <c r="E41" s="12" t="s">
        <v>81</v>
      </c>
      <c r="F41" s="21"/>
    </row>
    <row r="42" spans="1:6" ht="12.75">
      <c r="A42" s="17"/>
      <c r="B42" s="134"/>
      <c r="C42" s="18"/>
      <c r="D42" s="18"/>
      <c r="E42" s="12"/>
      <c r="F42" s="21"/>
    </row>
    <row r="43" spans="1:6" ht="12.75">
      <c r="A43" s="17"/>
      <c r="B43" s="26" t="s">
        <v>22</v>
      </c>
      <c r="C43" s="18"/>
      <c r="D43" s="18"/>
      <c r="E43" s="12"/>
      <c r="F43" s="21"/>
    </row>
    <row r="44" spans="1:6" ht="78.75" customHeight="1">
      <c r="A44" s="17">
        <v>8</v>
      </c>
      <c r="B44" s="134" t="s">
        <v>57</v>
      </c>
      <c r="C44" s="18">
        <v>1</v>
      </c>
      <c r="D44" s="18" t="s">
        <v>15</v>
      </c>
      <c r="E44" s="12" t="s">
        <v>81</v>
      </c>
      <c r="F44" s="21"/>
    </row>
    <row r="45" spans="1:6" ht="12.75">
      <c r="A45" s="17"/>
      <c r="B45" s="134"/>
      <c r="C45" s="18"/>
      <c r="D45" s="18"/>
      <c r="E45" s="12"/>
      <c r="F45" s="21"/>
    </row>
    <row r="46" spans="1:6" ht="12.75">
      <c r="A46" s="17"/>
      <c r="B46" s="26" t="s">
        <v>23</v>
      </c>
      <c r="C46" s="18"/>
      <c r="D46" s="18"/>
      <c r="E46" s="12"/>
      <c r="F46" s="21"/>
    </row>
    <row r="47" spans="1:6" ht="79.5" customHeight="1">
      <c r="A47" s="17">
        <v>9</v>
      </c>
      <c r="B47" s="27" t="s">
        <v>58</v>
      </c>
      <c r="C47" s="18">
        <v>1</v>
      </c>
      <c r="D47" s="18" t="s">
        <v>15</v>
      </c>
      <c r="E47" s="12" t="s">
        <v>81</v>
      </c>
      <c r="F47" s="21"/>
    </row>
    <row r="48" spans="1:6" ht="12.75">
      <c r="A48" s="17"/>
      <c r="B48" s="134"/>
      <c r="C48" s="18"/>
      <c r="D48" s="18"/>
      <c r="E48" s="12"/>
      <c r="F48" s="21"/>
    </row>
    <row r="49" spans="1:6" ht="12.75">
      <c r="A49" s="17">
        <v>10</v>
      </c>
      <c r="B49" s="26" t="s">
        <v>24</v>
      </c>
      <c r="C49" s="32"/>
      <c r="D49" s="33"/>
      <c r="E49" s="34"/>
    </row>
    <row r="50" spans="1:6" ht="153">
      <c r="A50" s="30"/>
      <c r="B50" s="44" t="s">
        <v>103</v>
      </c>
      <c r="C50" s="70">
        <v>1</v>
      </c>
      <c r="D50" s="71" t="s">
        <v>25</v>
      </c>
      <c r="E50" s="72"/>
      <c r="F50" s="45">
        <f>C50*E50</f>
        <v>0</v>
      </c>
    </row>
    <row r="51" spans="1:6" ht="12.75">
      <c r="A51" s="30"/>
      <c r="B51" s="31"/>
      <c r="C51" s="73"/>
      <c r="D51" s="74"/>
      <c r="E51" s="75"/>
      <c r="F51" s="21"/>
    </row>
    <row r="52" spans="1:6" ht="12.75">
      <c r="A52" s="30"/>
      <c r="B52" s="41" t="s">
        <v>42</v>
      </c>
      <c r="C52" s="73"/>
      <c r="D52" s="74"/>
      <c r="E52" s="75"/>
      <c r="F52" s="21"/>
    </row>
    <row r="53" spans="1:6" s="15" customFormat="1" ht="12.75">
      <c r="A53" s="46"/>
      <c r="B53" s="31"/>
      <c r="C53" s="73"/>
      <c r="D53" s="74"/>
      <c r="E53" s="75"/>
      <c r="F53" s="47"/>
    </row>
    <row r="54" spans="1:6" s="15" customFormat="1" ht="12.75">
      <c r="A54" s="46"/>
      <c r="B54" s="23" t="s">
        <v>33</v>
      </c>
      <c r="C54" s="76"/>
      <c r="D54" s="76"/>
      <c r="E54" s="77"/>
      <c r="F54" s="47"/>
    </row>
    <row r="55" spans="1:6" s="15" customFormat="1" ht="89.25">
      <c r="A55" s="48"/>
      <c r="B55" s="44" t="s">
        <v>34</v>
      </c>
      <c r="C55" s="76"/>
      <c r="D55" s="76"/>
      <c r="E55" s="77"/>
      <c r="F55" s="47"/>
    </row>
    <row r="56" spans="1:6" s="9" customFormat="1" ht="102">
      <c r="A56" s="49"/>
      <c r="B56" s="44" t="s">
        <v>35</v>
      </c>
      <c r="C56" s="76"/>
      <c r="D56" s="78"/>
      <c r="E56" s="79"/>
      <c r="F56" s="51"/>
    </row>
    <row r="57" spans="1:6" s="9" customFormat="1" ht="38.25">
      <c r="A57" s="49"/>
      <c r="B57" s="50" t="s">
        <v>11</v>
      </c>
      <c r="C57" s="76"/>
      <c r="D57" s="78"/>
      <c r="E57" s="79"/>
      <c r="F57" s="51"/>
    </row>
    <row r="58" spans="1:6" s="9" customFormat="1" ht="12.75">
      <c r="A58" s="49"/>
      <c r="B58" s="52" t="s">
        <v>12</v>
      </c>
      <c r="C58" s="80"/>
      <c r="D58" s="78"/>
      <c r="E58" s="77"/>
      <c r="F58" s="51"/>
    </row>
    <row r="59" spans="1:6" s="9" customFormat="1" ht="12.75">
      <c r="A59" s="17">
        <v>1</v>
      </c>
      <c r="B59" s="87" t="s">
        <v>39</v>
      </c>
      <c r="C59" s="80"/>
      <c r="D59" s="78"/>
      <c r="E59" s="77"/>
      <c r="F59" s="45"/>
    </row>
    <row r="60" spans="1:6" s="9" customFormat="1" ht="51">
      <c r="A60" s="49"/>
      <c r="B60" s="3" t="s">
        <v>99</v>
      </c>
      <c r="C60" s="80">
        <v>1</v>
      </c>
      <c r="D60" s="81" t="s">
        <v>27</v>
      </c>
      <c r="E60" s="82"/>
      <c r="F60" s="45">
        <f>C60*E60</f>
        <v>0</v>
      </c>
    </row>
    <row r="61" spans="1:6" s="9" customFormat="1" ht="12.75">
      <c r="A61" s="49"/>
      <c r="B61" s="52" t="s">
        <v>13</v>
      </c>
      <c r="C61" s="83"/>
      <c r="D61" s="76"/>
      <c r="E61" s="77"/>
      <c r="F61" s="53"/>
    </row>
    <row r="62" spans="1:6" s="9" customFormat="1" ht="76.5">
      <c r="A62" s="49"/>
      <c r="B62" s="44" t="s">
        <v>100</v>
      </c>
      <c r="C62" s="83"/>
      <c r="D62" s="76"/>
      <c r="E62" s="77"/>
      <c r="F62" s="45"/>
    </row>
    <row r="63" spans="1:6" s="9" customFormat="1" ht="12.75">
      <c r="A63" s="17">
        <v>2</v>
      </c>
      <c r="B63" s="44" t="s">
        <v>43</v>
      </c>
      <c r="C63" s="80">
        <f>((5*5))*1*0.6</f>
        <v>15</v>
      </c>
      <c r="D63" s="81" t="s">
        <v>10</v>
      </c>
      <c r="E63" s="72"/>
      <c r="F63" s="45">
        <f t="shared" ref="F63:F64" si="0">C63*E63</f>
        <v>0</v>
      </c>
    </row>
    <row r="64" spans="1:6" s="9" customFormat="1" ht="12.75">
      <c r="A64" s="17">
        <v>3</v>
      </c>
      <c r="B64" s="44" t="s">
        <v>104</v>
      </c>
      <c r="C64" s="80">
        <f>((8*4))*0.25*0.5</f>
        <v>4</v>
      </c>
      <c r="D64" s="81" t="s">
        <v>10</v>
      </c>
      <c r="E64" s="72"/>
      <c r="F64" s="45">
        <f t="shared" si="0"/>
        <v>0</v>
      </c>
    </row>
    <row r="65" spans="1:8" s="9" customFormat="1" ht="12.75">
      <c r="A65" s="17"/>
      <c r="B65" s="44"/>
      <c r="C65" s="80"/>
      <c r="D65" s="81"/>
      <c r="E65" s="77"/>
      <c r="F65" s="53"/>
    </row>
    <row r="66" spans="1:8" s="15" customFormat="1" ht="13.5" customHeight="1">
      <c r="A66" s="49"/>
      <c r="B66" s="52" t="s">
        <v>44</v>
      </c>
      <c r="C66" s="80"/>
      <c r="D66" s="76"/>
      <c r="E66" s="77"/>
      <c r="F66" s="35"/>
    </row>
    <row r="67" spans="1:8" s="15" customFormat="1" ht="12.75">
      <c r="A67" s="46"/>
      <c r="B67" s="23" t="s">
        <v>33</v>
      </c>
      <c r="C67" s="80"/>
      <c r="D67" s="76"/>
      <c r="E67" s="77"/>
      <c r="F67" s="35"/>
    </row>
    <row r="68" spans="1:8" s="9" customFormat="1" ht="38.25">
      <c r="A68" s="46"/>
      <c r="B68" s="54" t="s">
        <v>54</v>
      </c>
      <c r="C68" s="80"/>
      <c r="D68" s="76"/>
      <c r="E68" s="77"/>
      <c r="F68" s="53"/>
    </row>
    <row r="69" spans="1:8" s="9" customFormat="1" ht="12.75">
      <c r="A69" s="49"/>
      <c r="B69" s="55"/>
      <c r="C69" s="80"/>
      <c r="D69" s="78"/>
      <c r="E69" s="77"/>
      <c r="F69" s="53"/>
    </row>
    <row r="70" spans="1:8" s="9" customFormat="1" ht="76.5">
      <c r="A70" s="49"/>
      <c r="B70" s="54" t="s">
        <v>77</v>
      </c>
      <c r="C70" s="80"/>
      <c r="D70" s="78"/>
      <c r="E70" s="77"/>
      <c r="F70" s="53"/>
    </row>
    <row r="71" spans="1:8" s="9" customFormat="1" ht="12.75">
      <c r="A71" s="17"/>
      <c r="B71" s="44"/>
      <c r="C71" s="80"/>
      <c r="D71" s="81"/>
      <c r="E71" s="77"/>
      <c r="F71" s="45"/>
    </row>
    <row r="72" spans="1:8" s="9" customFormat="1" ht="12.75">
      <c r="A72" s="17">
        <v>4</v>
      </c>
      <c r="B72" s="44" t="s">
        <v>45</v>
      </c>
      <c r="C72" s="80">
        <v>10</v>
      </c>
      <c r="D72" s="81" t="s">
        <v>10</v>
      </c>
      <c r="E72" s="72"/>
      <c r="F72" s="45">
        <f t="shared" ref="F72:F73" si="1">C72*E72</f>
        <v>0</v>
      </c>
    </row>
    <row r="73" spans="1:8" ht="12.75">
      <c r="A73" s="17">
        <v>5</v>
      </c>
      <c r="B73" s="44" t="s">
        <v>46</v>
      </c>
      <c r="C73" s="80">
        <f>(8*5.5*0.5)*1.1</f>
        <v>24.200000000000003</v>
      </c>
      <c r="D73" s="81" t="s">
        <v>10</v>
      </c>
      <c r="E73" s="72"/>
      <c r="F73" s="45">
        <f t="shared" si="1"/>
        <v>0</v>
      </c>
      <c r="H73" s="9"/>
    </row>
    <row r="74" spans="1:8" ht="12.75">
      <c r="A74" s="17"/>
      <c r="B74" s="44"/>
      <c r="C74" s="80"/>
      <c r="D74" s="81"/>
      <c r="E74" s="77"/>
      <c r="F74" s="53"/>
      <c r="H74" s="9"/>
    </row>
    <row r="75" spans="1:8" s="9" customFormat="1" ht="12.75">
      <c r="A75" s="17"/>
      <c r="B75" s="41" t="s">
        <v>47</v>
      </c>
      <c r="C75" s="80"/>
      <c r="D75" s="81"/>
      <c r="E75" s="77"/>
      <c r="F75" s="53"/>
    </row>
    <row r="76" spans="1:8" s="9" customFormat="1" ht="216.75">
      <c r="A76" s="56" t="s">
        <v>7</v>
      </c>
      <c r="B76" s="40" t="s">
        <v>59</v>
      </c>
      <c r="C76" s="84"/>
      <c r="D76" s="84"/>
      <c r="E76" s="77"/>
      <c r="F76" s="51"/>
    </row>
    <row r="77" spans="1:8" s="9" customFormat="1" ht="12.75">
      <c r="A77" s="56"/>
      <c r="B77" s="8" t="s">
        <v>8</v>
      </c>
      <c r="C77" s="84"/>
      <c r="D77" s="84"/>
      <c r="E77" s="79"/>
      <c r="F77" s="51"/>
    </row>
    <row r="78" spans="1:8" s="9" customFormat="1" ht="38.25">
      <c r="A78" s="56"/>
      <c r="B78" s="40" t="s">
        <v>36</v>
      </c>
      <c r="C78" s="84"/>
      <c r="D78" s="84"/>
      <c r="E78" s="79"/>
      <c r="F78" s="45"/>
    </row>
    <row r="79" spans="1:8" s="9" customFormat="1" ht="57.75" customHeight="1">
      <c r="A79" s="17">
        <v>1</v>
      </c>
      <c r="B79" s="44" t="s">
        <v>139</v>
      </c>
      <c r="C79" s="84">
        <f>8*5.5</f>
        <v>44</v>
      </c>
      <c r="D79" s="81" t="s">
        <v>2</v>
      </c>
      <c r="E79" s="85"/>
      <c r="F79" s="45">
        <f t="shared" ref="F79" si="2">C79*E79</f>
        <v>0</v>
      </c>
    </row>
    <row r="80" spans="1:8" s="9" customFormat="1" ht="12.75">
      <c r="A80" s="17"/>
      <c r="B80" s="8" t="s">
        <v>9</v>
      </c>
      <c r="C80" s="84"/>
      <c r="D80" s="84"/>
      <c r="E80" s="79"/>
      <c r="F80" s="53"/>
    </row>
    <row r="81" spans="1:8" s="9" customFormat="1" ht="76.5">
      <c r="A81" s="17"/>
      <c r="B81" s="40" t="s">
        <v>60</v>
      </c>
      <c r="C81" s="84"/>
      <c r="D81" s="84"/>
      <c r="E81" s="79"/>
      <c r="F81" s="45"/>
    </row>
    <row r="82" spans="1:8" s="9" customFormat="1" ht="12.75">
      <c r="A82" s="17">
        <v>1</v>
      </c>
      <c r="B82" s="3" t="s">
        <v>61</v>
      </c>
      <c r="C82" s="84">
        <f>0.2*0.35*(5*16)</f>
        <v>5.6</v>
      </c>
      <c r="D82" s="81" t="s">
        <v>10</v>
      </c>
      <c r="E82" s="85"/>
      <c r="F82" s="45">
        <f t="shared" ref="F82:F84" si="3">C82*E82</f>
        <v>0</v>
      </c>
    </row>
    <row r="83" spans="1:8" ht="12.75">
      <c r="A83" s="17">
        <v>2</v>
      </c>
      <c r="B83" s="40" t="s">
        <v>105</v>
      </c>
      <c r="C83" s="84">
        <f>0.2*0.25*(5*16)</f>
        <v>4</v>
      </c>
      <c r="D83" s="81" t="s">
        <v>10</v>
      </c>
      <c r="E83" s="85"/>
      <c r="F83" s="45">
        <f t="shared" si="3"/>
        <v>0</v>
      </c>
      <c r="H83" s="9"/>
    </row>
    <row r="84" spans="1:8" ht="16.5" customHeight="1">
      <c r="A84" s="17">
        <v>3</v>
      </c>
      <c r="B84" s="40" t="s">
        <v>106</v>
      </c>
      <c r="C84" s="84">
        <f>0.1*0.2*(140*2)</f>
        <v>5.6000000000000014</v>
      </c>
      <c r="D84" s="81" t="s">
        <v>10</v>
      </c>
      <c r="E84" s="85"/>
      <c r="F84" s="45">
        <f t="shared" si="3"/>
        <v>0</v>
      </c>
      <c r="H84" s="9"/>
    </row>
    <row r="85" spans="1:8" ht="12.75">
      <c r="A85" s="30"/>
      <c r="B85" s="31"/>
      <c r="C85" s="73"/>
      <c r="D85" s="74"/>
      <c r="E85" s="75"/>
      <c r="F85" s="21"/>
    </row>
    <row r="86" spans="1:8" ht="12.75">
      <c r="A86" s="30"/>
      <c r="B86" s="41" t="s">
        <v>48</v>
      </c>
      <c r="C86" s="73"/>
      <c r="D86" s="74"/>
      <c r="E86" s="75"/>
      <c r="F86" s="21"/>
    </row>
    <row r="87" spans="1:8" ht="12.75">
      <c r="A87" s="30"/>
      <c r="B87" s="42" t="s">
        <v>49</v>
      </c>
      <c r="C87" s="73"/>
      <c r="D87" s="74"/>
      <c r="E87" s="75"/>
      <c r="F87" s="45"/>
    </row>
    <row r="88" spans="1:8" ht="38.25">
      <c r="A88" s="17">
        <v>1</v>
      </c>
      <c r="B88" s="40" t="s">
        <v>62</v>
      </c>
      <c r="C88" s="80">
        <f>((12+15))*0.5*0.5</f>
        <v>6.75</v>
      </c>
      <c r="D88" s="81" t="s">
        <v>2</v>
      </c>
      <c r="E88" s="85"/>
      <c r="F88" s="45">
        <f t="shared" ref="F88" si="4">C88*E88</f>
        <v>0</v>
      </c>
    </row>
    <row r="89" spans="1:8" ht="12.75">
      <c r="A89" s="17"/>
      <c r="B89" s="42" t="s">
        <v>50</v>
      </c>
      <c r="C89" s="84"/>
      <c r="D89" s="81"/>
      <c r="E89" s="79"/>
      <c r="F89" s="45"/>
    </row>
    <row r="90" spans="1:8" ht="38.25">
      <c r="A90" s="17">
        <v>2</v>
      </c>
      <c r="B90" s="40" t="s">
        <v>172</v>
      </c>
      <c r="C90" s="84">
        <f>(12+15)*0.4</f>
        <v>10.8</v>
      </c>
      <c r="D90" s="81" t="s">
        <v>2</v>
      </c>
      <c r="E90" s="85"/>
      <c r="F90" s="45">
        <f t="shared" ref="F90:F92" si="5">C90*E90</f>
        <v>0</v>
      </c>
    </row>
    <row r="91" spans="1:8" ht="38.25">
      <c r="A91" s="17">
        <v>3</v>
      </c>
      <c r="B91" s="40" t="s">
        <v>173</v>
      </c>
      <c r="C91" s="84">
        <f>(12+15)*4.5</f>
        <v>121.5</v>
      </c>
      <c r="D91" s="81" t="s">
        <v>2</v>
      </c>
      <c r="E91" s="85"/>
      <c r="F91" s="45">
        <f t="shared" si="5"/>
        <v>0</v>
      </c>
    </row>
    <row r="92" spans="1:8" ht="38.25">
      <c r="A92" s="17">
        <v>4</v>
      </c>
      <c r="B92" s="40" t="s">
        <v>170</v>
      </c>
      <c r="C92" s="84">
        <f>60*1</f>
        <v>60</v>
      </c>
      <c r="D92" s="81" t="s">
        <v>2</v>
      </c>
      <c r="E92" s="85"/>
      <c r="F92" s="45">
        <f t="shared" si="5"/>
        <v>0</v>
      </c>
    </row>
    <row r="93" spans="1:8" ht="12.75">
      <c r="A93" s="17"/>
      <c r="B93" s="41" t="s">
        <v>51</v>
      </c>
      <c r="C93" s="84"/>
      <c r="D93" s="81"/>
      <c r="E93" s="79"/>
      <c r="F93" s="53"/>
    </row>
    <row r="94" spans="1:8" ht="12.75">
      <c r="A94" s="17"/>
      <c r="B94" s="42" t="s">
        <v>52</v>
      </c>
      <c r="C94" s="84"/>
      <c r="D94" s="81"/>
      <c r="E94" s="79"/>
      <c r="F94" s="45"/>
    </row>
    <row r="95" spans="1:8" ht="102">
      <c r="A95" s="17">
        <v>1</v>
      </c>
      <c r="B95" s="40" t="s">
        <v>122</v>
      </c>
      <c r="C95" s="84">
        <f>6*4.5</f>
        <v>27</v>
      </c>
      <c r="D95" s="81" t="s">
        <v>2</v>
      </c>
      <c r="E95" s="85"/>
      <c r="F95" s="45">
        <f t="shared" ref="F95" si="6">C95*E95</f>
        <v>0</v>
      </c>
    </row>
    <row r="96" spans="1:8" ht="12.75">
      <c r="A96" s="17"/>
      <c r="B96" s="41" t="s">
        <v>53</v>
      </c>
      <c r="C96" s="84"/>
      <c r="D96" s="81"/>
      <c r="E96" s="79"/>
      <c r="F96" s="45"/>
    </row>
    <row r="97" spans="1:6" ht="63.75">
      <c r="A97" s="17">
        <v>1</v>
      </c>
      <c r="B97" s="40" t="s">
        <v>151</v>
      </c>
      <c r="C97" s="84">
        <v>2</v>
      </c>
      <c r="D97" s="81" t="s">
        <v>38</v>
      </c>
      <c r="E97" s="85"/>
      <c r="F97" s="45">
        <f t="shared" ref="F97:F98" si="7">C97*E97</f>
        <v>0</v>
      </c>
    </row>
    <row r="98" spans="1:6" ht="63.75">
      <c r="A98" s="17">
        <v>4</v>
      </c>
      <c r="B98" s="40" t="s">
        <v>152</v>
      </c>
      <c r="C98" s="84">
        <v>6</v>
      </c>
      <c r="D98" s="81" t="s">
        <v>38</v>
      </c>
      <c r="E98" s="85"/>
      <c r="F98" s="45">
        <f t="shared" si="7"/>
        <v>0</v>
      </c>
    </row>
    <row r="99" spans="1:6" ht="12.75">
      <c r="A99" s="17"/>
      <c r="B99" s="41" t="s">
        <v>63</v>
      </c>
      <c r="C99" s="84"/>
      <c r="D99" s="81"/>
      <c r="E99" s="79"/>
      <c r="F99" s="53"/>
    </row>
    <row r="100" spans="1:6" ht="12.75">
      <c r="A100" s="17"/>
      <c r="B100" s="42" t="s">
        <v>0</v>
      </c>
      <c r="C100" s="84"/>
      <c r="D100" s="81"/>
      <c r="E100" s="79"/>
      <c r="F100" s="53"/>
    </row>
    <row r="101" spans="1:6" ht="127.5">
      <c r="A101" s="17"/>
      <c r="B101" s="57" t="s">
        <v>78</v>
      </c>
      <c r="C101" s="84"/>
      <c r="D101" s="81"/>
      <c r="E101" s="79"/>
      <c r="F101" s="45"/>
    </row>
    <row r="102" spans="1:6" ht="12.75">
      <c r="A102" s="17">
        <v>1</v>
      </c>
      <c r="B102" s="57" t="s">
        <v>107</v>
      </c>
      <c r="C102" s="84">
        <f>C91</f>
        <v>121.5</v>
      </c>
      <c r="D102" s="81" t="s">
        <v>2</v>
      </c>
      <c r="E102" s="85"/>
      <c r="F102" s="45">
        <f t="shared" ref="F102:F104" si="8">C102*E102</f>
        <v>0</v>
      </c>
    </row>
    <row r="103" spans="1:6" ht="12.75">
      <c r="A103" s="17">
        <v>2</v>
      </c>
      <c r="B103" s="57" t="s">
        <v>108</v>
      </c>
      <c r="C103" s="84">
        <f>(12+10)*4.5</f>
        <v>99</v>
      </c>
      <c r="D103" s="81" t="s">
        <v>2</v>
      </c>
      <c r="E103" s="85"/>
      <c r="F103" s="45">
        <f t="shared" si="8"/>
        <v>0</v>
      </c>
    </row>
    <row r="104" spans="1:6" ht="12.75">
      <c r="A104" s="17">
        <v>3</v>
      </c>
      <c r="B104" s="57" t="s">
        <v>65</v>
      </c>
      <c r="C104" s="84">
        <f>(16+11)*0.6</f>
        <v>16.2</v>
      </c>
      <c r="D104" s="81" t="s">
        <v>2</v>
      </c>
      <c r="E104" s="85"/>
      <c r="F104" s="45">
        <f t="shared" si="8"/>
        <v>0</v>
      </c>
    </row>
    <row r="105" spans="1:6" ht="12.75">
      <c r="A105" s="17"/>
      <c r="B105" s="2" t="s">
        <v>1</v>
      </c>
      <c r="C105" s="84"/>
      <c r="D105" s="81"/>
      <c r="E105" s="79"/>
      <c r="F105" s="45"/>
    </row>
    <row r="106" spans="1:6" ht="126" customHeight="1">
      <c r="A106" s="17"/>
      <c r="B106" s="57" t="s">
        <v>64</v>
      </c>
      <c r="C106" s="84"/>
      <c r="D106" s="81"/>
      <c r="E106" s="79"/>
      <c r="F106" s="45"/>
    </row>
    <row r="107" spans="1:6" ht="12.75">
      <c r="A107" s="17">
        <v>1</v>
      </c>
      <c r="B107" s="57" t="s">
        <v>107</v>
      </c>
      <c r="C107" s="84">
        <f>C102</f>
        <v>121.5</v>
      </c>
      <c r="D107" s="81" t="s">
        <v>2</v>
      </c>
      <c r="E107" s="85"/>
      <c r="F107" s="45">
        <f t="shared" ref="F107:F111" si="9">C107*E107</f>
        <v>0</v>
      </c>
    </row>
    <row r="108" spans="1:6" ht="12.75">
      <c r="A108" s="17">
        <v>2</v>
      </c>
      <c r="B108" s="89" t="s">
        <v>110</v>
      </c>
      <c r="C108" s="84"/>
      <c r="D108" s="81"/>
      <c r="E108" s="130"/>
      <c r="F108" s="45">
        <f t="shared" si="9"/>
        <v>0</v>
      </c>
    </row>
    <row r="109" spans="1:6" ht="12.75">
      <c r="A109" s="91">
        <v>2.1</v>
      </c>
      <c r="B109" s="90" t="s">
        <v>111</v>
      </c>
      <c r="C109" s="84">
        <v>0</v>
      </c>
      <c r="D109" s="81" t="s">
        <v>2</v>
      </c>
      <c r="E109" s="85"/>
      <c r="F109" s="45">
        <f t="shared" si="9"/>
        <v>0</v>
      </c>
    </row>
    <row r="110" spans="1:6" ht="12.75">
      <c r="A110" s="17">
        <v>3</v>
      </c>
      <c r="B110" s="57" t="s">
        <v>108</v>
      </c>
      <c r="C110" s="84">
        <f>C103</f>
        <v>99</v>
      </c>
      <c r="D110" s="81" t="s">
        <v>2</v>
      </c>
      <c r="E110" s="85"/>
      <c r="F110" s="45">
        <f t="shared" si="9"/>
        <v>0</v>
      </c>
    </row>
    <row r="111" spans="1:6" ht="12.75">
      <c r="A111" s="17">
        <v>4</v>
      </c>
      <c r="B111" s="57" t="s">
        <v>65</v>
      </c>
      <c r="C111" s="84">
        <f>C104</f>
        <v>16.2</v>
      </c>
      <c r="D111" s="81" t="s">
        <v>2</v>
      </c>
      <c r="E111" s="85"/>
      <c r="F111" s="45">
        <f t="shared" si="9"/>
        <v>0</v>
      </c>
    </row>
    <row r="112" spans="1:6" ht="12.75">
      <c r="A112" s="17"/>
      <c r="B112" s="2" t="s">
        <v>67</v>
      </c>
      <c r="C112" s="84"/>
      <c r="D112" s="81"/>
      <c r="E112" s="79"/>
      <c r="F112" s="45"/>
    </row>
    <row r="113" spans="1:6" ht="12.75">
      <c r="A113" s="17"/>
      <c r="B113" s="89" t="s">
        <v>110</v>
      </c>
      <c r="C113" s="84"/>
      <c r="D113" s="81"/>
      <c r="E113" s="79"/>
      <c r="F113" s="45"/>
    </row>
    <row r="114" spans="1:6" ht="63.75">
      <c r="A114" s="17">
        <v>1</v>
      </c>
      <c r="B114" s="40" t="s">
        <v>109</v>
      </c>
      <c r="C114" s="84">
        <v>0</v>
      </c>
      <c r="D114" s="81" t="s">
        <v>2</v>
      </c>
      <c r="E114" s="85"/>
      <c r="F114" s="45">
        <f t="shared" ref="F114" si="10">C114*E114</f>
        <v>0</v>
      </c>
    </row>
    <row r="115" spans="1:6" ht="12.75">
      <c r="A115" s="17"/>
      <c r="B115" s="2" t="s">
        <v>112</v>
      </c>
      <c r="C115" s="84"/>
      <c r="D115" s="81"/>
      <c r="E115" s="130"/>
      <c r="F115" s="45"/>
    </row>
    <row r="116" spans="1:6" ht="12.75">
      <c r="A116" s="17"/>
      <c r="B116" s="89" t="s">
        <v>110</v>
      </c>
      <c r="C116" s="84"/>
      <c r="D116" s="81"/>
      <c r="E116" s="130"/>
      <c r="F116" s="45"/>
    </row>
    <row r="117" spans="1:6" ht="78" customHeight="1">
      <c r="A117" s="17"/>
      <c r="B117" s="40" t="s">
        <v>123</v>
      </c>
      <c r="C117" s="84"/>
      <c r="D117" s="81"/>
      <c r="E117" s="130"/>
      <c r="F117" s="45"/>
    </row>
    <row r="118" spans="1:6" ht="12.75">
      <c r="A118" s="17">
        <v>1</v>
      </c>
      <c r="B118" s="40" t="s">
        <v>143</v>
      </c>
      <c r="C118" s="84">
        <v>0</v>
      </c>
      <c r="D118" s="81" t="s">
        <v>2</v>
      </c>
      <c r="E118" s="85"/>
      <c r="F118" s="45">
        <f t="shared" ref="F118:F119" si="11">C118*E118</f>
        <v>0</v>
      </c>
    </row>
    <row r="119" spans="1:6" ht="12.75">
      <c r="A119" s="17">
        <v>2</v>
      </c>
      <c r="B119" s="40" t="s">
        <v>144</v>
      </c>
      <c r="C119" s="84">
        <v>0</v>
      </c>
      <c r="D119" s="81" t="s">
        <v>2</v>
      </c>
      <c r="E119" s="85"/>
      <c r="F119" s="45">
        <f t="shared" si="11"/>
        <v>0</v>
      </c>
    </row>
    <row r="120" spans="1:6" ht="12.75">
      <c r="A120" s="17"/>
      <c r="B120" s="41" t="s">
        <v>68</v>
      </c>
      <c r="C120" s="84"/>
      <c r="D120" s="81"/>
      <c r="E120" s="79"/>
      <c r="F120" s="53"/>
    </row>
    <row r="121" spans="1:6" ht="12.75">
      <c r="A121" s="17"/>
      <c r="B121" s="1" t="s">
        <v>37</v>
      </c>
      <c r="C121" s="84"/>
      <c r="D121" s="81"/>
      <c r="E121" s="79"/>
      <c r="F121" s="45"/>
    </row>
    <row r="122" spans="1:6" ht="89.25">
      <c r="A122" s="17">
        <v>1</v>
      </c>
      <c r="B122" s="40" t="s">
        <v>69</v>
      </c>
      <c r="C122" s="84">
        <v>0</v>
      </c>
      <c r="D122" s="81" t="s">
        <v>38</v>
      </c>
      <c r="E122" s="85"/>
      <c r="F122" s="45">
        <f t="shared" ref="F122" si="12">C122*E122</f>
        <v>0</v>
      </c>
    </row>
    <row r="123" spans="1:6" ht="12.75">
      <c r="A123" s="17"/>
      <c r="B123" s="41" t="s">
        <v>74</v>
      </c>
      <c r="C123" s="84"/>
      <c r="D123" s="81"/>
      <c r="E123" s="79"/>
      <c r="F123" s="45"/>
    </row>
    <row r="124" spans="1:6" ht="12.75">
      <c r="A124" s="17"/>
      <c r="B124" s="1" t="s">
        <v>6</v>
      </c>
      <c r="C124" s="84"/>
      <c r="D124" s="81"/>
      <c r="E124" s="79"/>
      <c r="F124" s="45"/>
    </row>
    <row r="125" spans="1:6" ht="12.75">
      <c r="A125" s="17"/>
      <c r="B125" s="1" t="s">
        <v>75</v>
      </c>
      <c r="C125" s="84"/>
      <c r="D125" s="81"/>
      <c r="E125" s="79"/>
      <c r="F125" s="45"/>
    </row>
    <row r="126" spans="1:6" ht="93.75" customHeight="1">
      <c r="A126" s="17"/>
      <c r="B126" s="40" t="s">
        <v>76</v>
      </c>
      <c r="C126" s="86"/>
      <c r="D126" s="86"/>
      <c r="E126" s="79"/>
      <c r="F126" s="45"/>
    </row>
    <row r="127" spans="1:6" ht="28.5" customHeight="1">
      <c r="A127" s="17">
        <v>1</v>
      </c>
      <c r="B127" s="40" t="s">
        <v>129</v>
      </c>
      <c r="C127" s="84">
        <v>0</v>
      </c>
      <c r="D127" s="81" t="s">
        <v>32</v>
      </c>
      <c r="E127" s="85"/>
      <c r="F127" s="45">
        <f t="shared" ref="F127" si="13">C127*E127</f>
        <v>0</v>
      </c>
    </row>
    <row r="128" spans="1:6" ht="12.75">
      <c r="A128" s="17"/>
      <c r="B128" s="92" t="s">
        <v>113</v>
      </c>
      <c r="C128" s="84"/>
      <c r="D128" s="81"/>
      <c r="E128" s="130"/>
      <c r="F128" s="45"/>
    </row>
    <row r="129" spans="1:6" ht="16.5" customHeight="1">
      <c r="A129" s="17"/>
      <c r="B129" s="89" t="s">
        <v>110</v>
      </c>
      <c r="C129" s="84"/>
      <c r="D129" s="81"/>
      <c r="E129" s="130"/>
      <c r="F129" s="45"/>
    </row>
    <row r="130" spans="1:6" ht="89.25" customHeight="1">
      <c r="A130" s="17">
        <v>1</v>
      </c>
      <c r="B130" s="135" t="s">
        <v>130</v>
      </c>
      <c r="C130" s="84">
        <v>0</v>
      </c>
      <c r="D130" s="81" t="s">
        <v>14</v>
      </c>
      <c r="E130" s="85"/>
      <c r="F130" s="45">
        <f t="shared" ref="F130" si="14">C130*E130</f>
        <v>0</v>
      </c>
    </row>
    <row r="131" spans="1:6" ht="12.75">
      <c r="A131" s="117"/>
      <c r="B131" s="92" t="s">
        <v>114</v>
      </c>
      <c r="C131" s="118"/>
      <c r="D131" s="119"/>
      <c r="E131" s="120"/>
      <c r="F131" s="121"/>
    </row>
    <row r="132" spans="1:6" ht="12.75">
      <c r="A132" s="117"/>
      <c r="B132" s="89" t="s">
        <v>110</v>
      </c>
      <c r="C132" s="118"/>
      <c r="D132" s="119"/>
      <c r="E132" s="120"/>
      <c r="F132" s="121"/>
    </row>
    <row r="133" spans="1:6" ht="38.25">
      <c r="A133" s="117"/>
      <c r="B133" s="135" t="s">
        <v>115</v>
      </c>
      <c r="C133" s="118"/>
      <c r="D133" s="119"/>
      <c r="E133" s="120"/>
      <c r="F133" s="121"/>
    </row>
    <row r="134" spans="1:6" ht="12.75">
      <c r="A134" s="122">
        <v>1</v>
      </c>
      <c r="B134" s="123" t="s">
        <v>119</v>
      </c>
      <c r="C134" s="84">
        <v>0</v>
      </c>
      <c r="D134" s="81" t="s">
        <v>38</v>
      </c>
      <c r="E134" s="85"/>
      <c r="F134" s="45">
        <f t="shared" ref="F134:F136" si="15">C134*E134</f>
        <v>0</v>
      </c>
    </row>
    <row r="135" spans="1:6" ht="12.75">
      <c r="A135" s="122">
        <v>2</v>
      </c>
      <c r="B135" s="123" t="s">
        <v>116</v>
      </c>
      <c r="C135" s="84">
        <v>0</v>
      </c>
      <c r="D135" s="81" t="s">
        <v>38</v>
      </c>
      <c r="E135" s="85"/>
      <c r="F135" s="45">
        <f t="shared" si="15"/>
        <v>0</v>
      </c>
    </row>
    <row r="136" spans="1:6" ht="12.75">
      <c r="A136" s="122">
        <v>3</v>
      </c>
      <c r="B136" s="123" t="s">
        <v>117</v>
      </c>
      <c r="C136" s="84">
        <v>0</v>
      </c>
      <c r="D136" s="81" t="s">
        <v>38</v>
      </c>
      <c r="E136" s="85"/>
      <c r="F136" s="45">
        <f t="shared" si="15"/>
        <v>0</v>
      </c>
    </row>
    <row r="137" spans="1:6" ht="12.75">
      <c r="A137" s="17"/>
      <c r="B137" s="41" t="s">
        <v>70</v>
      </c>
      <c r="C137" s="84"/>
      <c r="D137" s="81"/>
      <c r="E137" s="79"/>
      <c r="F137" s="53"/>
    </row>
    <row r="138" spans="1:6" ht="191.25">
      <c r="A138" s="17"/>
      <c r="B138" s="135" t="s">
        <v>73</v>
      </c>
      <c r="C138" s="84"/>
      <c r="D138" s="81"/>
      <c r="E138" s="79"/>
      <c r="F138" s="45"/>
    </row>
    <row r="139" spans="1:6" ht="43.5" customHeight="1">
      <c r="A139" s="17">
        <v>1</v>
      </c>
      <c r="B139" s="40" t="s">
        <v>131</v>
      </c>
      <c r="C139" s="84">
        <v>1</v>
      </c>
      <c r="D139" s="81" t="s">
        <v>38</v>
      </c>
      <c r="E139" s="85"/>
      <c r="F139" s="45">
        <f t="shared" ref="F139:F146" si="16">C139*E139</f>
        <v>0</v>
      </c>
    </row>
    <row r="140" spans="1:6" ht="51">
      <c r="A140" s="17">
        <v>2</v>
      </c>
      <c r="B140" s="40" t="s">
        <v>118</v>
      </c>
      <c r="C140" s="84">
        <v>0</v>
      </c>
      <c r="D140" s="81" t="s">
        <v>14</v>
      </c>
      <c r="E140" s="85"/>
      <c r="F140" s="45">
        <f t="shared" si="16"/>
        <v>0</v>
      </c>
    </row>
    <row r="141" spans="1:6" ht="127.5">
      <c r="A141" s="17">
        <v>3</v>
      </c>
      <c r="B141" s="40" t="s">
        <v>120</v>
      </c>
      <c r="C141" s="84">
        <v>5</v>
      </c>
      <c r="D141" s="81" t="s">
        <v>38</v>
      </c>
      <c r="E141" s="85"/>
      <c r="F141" s="45">
        <f t="shared" si="16"/>
        <v>0</v>
      </c>
    </row>
    <row r="142" spans="1:6" ht="12.75">
      <c r="A142" s="17">
        <v>4</v>
      </c>
      <c r="B142" s="40" t="s">
        <v>71</v>
      </c>
      <c r="C142" s="84">
        <v>0</v>
      </c>
      <c r="D142" s="81" t="s">
        <v>38</v>
      </c>
      <c r="E142" s="85"/>
      <c r="F142" s="45">
        <f t="shared" si="16"/>
        <v>0</v>
      </c>
    </row>
    <row r="143" spans="1:6" ht="25.5">
      <c r="A143" s="17">
        <v>5</v>
      </c>
      <c r="B143" s="40" t="s">
        <v>121</v>
      </c>
      <c r="C143" s="84">
        <v>2</v>
      </c>
      <c r="D143" s="81" t="s">
        <v>38</v>
      </c>
      <c r="E143" s="85"/>
      <c r="F143" s="45">
        <f t="shared" si="16"/>
        <v>0</v>
      </c>
    </row>
    <row r="144" spans="1:6" ht="25.5">
      <c r="A144" s="17">
        <v>6</v>
      </c>
      <c r="B144" s="40" t="s">
        <v>132</v>
      </c>
      <c r="C144" s="84">
        <v>0</v>
      </c>
      <c r="D144" s="81" t="s">
        <v>38</v>
      </c>
      <c r="E144" s="85"/>
      <c r="F144" s="45">
        <f t="shared" si="16"/>
        <v>0</v>
      </c>
    </row>
    <row r="145" spans="1:6" ht="12.75">
      <c r="A145" s="17">
        <v>7</v>
      </c>
      <c r="B145" s="40" t="s">
        <v>72</v>
      </c>
      <c r="C145" s="84">
        <v>2</v>
      </c>
      <c r="D145" s="81" t="s">
        <v>38</v>
      </c>
      <c r="E145" s="85"/>
      <c r="F145" s="45">
        <f t="shared" si="16"/>
        <v>0</v>
      </c>
    </row>
    <row r="146" spans="1:6" ht="25.5">
      <c r="A146" s="17">
        <v>8</v>
      </c>
      <c r="B146" s="40" t="s">
        <v>79</v>
      </c>
      <c r="C146" s="84">
        <v>0</v>
      </c>
      <c r="D146" s="81" t="s">
        <v>38</v>
      </c>
      <c r="E146" s="85"/>
      <c r="F146" s="45">
        <f t="shared" si="16"/>
        <v>0</v>
      </c>
    </row>
    <row r="147" spans="1:6" ht="12.75">
      <c r="A147" s="17"/>
      <c r="B147" s="40"/>
      <c r="C147" s="4"/>
      <c r="D147" s="13"/>
      <c r="E147" s="16"/>
      <c r="F147" s="35"/>
    </row>
    <row r="148" spans="1:6" ht="13.5" thickBot="1">
      <c r="A148" s="124"/>
      <c r="B148" s="125" t="s">
        <v>26</v>
      </c>
      <c r="C148" s="126"/>
      <c r="D148" s="127"/>
      <c r="E148" s="128"/>
      <c r="F148" s="129">
        <f>SUM(F50:F147)</f>
        <v>0</v>
      </c>
    </row>
  </sheetData>
  <protectedRanges>
    <protectedRange sqref="E50:E146" name="Range1"/>
  </protectedRanges>
  <mergeCells count="12">
    <mergeCell ref="B20:E20"/>
    <mergeCell ref="A1:F1"/>
    <mergeCell ref="B9:E9"/>
    <mergeCell ref="B10:E10"/>
    <mergeCell ref="B11:E11"/>
    <mergeCell ref="B12:E12"/>
    <mergeCell ref="B13:E13"/>
    <mergeCell ref="B14:E14"/>
    <mergeCell ref="B15:E15"/>
    <mergeCell ref="B16:E16"/>
    <mergeCell ref="B17:E17"/>
    <mergeCell ref="B18:E18"/>
  </mergeCells>
  <dataValidations count="1">
    <dataValidation type="decimal" allowBlank="1" showInputMessage="1" showErrorMessage="1" error="Please enter Number/s ONLY _x000a__x000a_الرجاء ادخال ارقام فقط" sqref="E50:E146">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8" manualBreakCount="8">
    <brk id="18" max="16383" man="1"/>
    <brk id="35" max="16383" man="1"/>
    <brk id="48" max="5" man="1"/>
    <brk id="64" max="5" man="1"/>
    <brk id="85" max="5" man="1"/>
    <brk id="98" max="5" man="1"/>
    <brk id="111" max="5" man="1"/>
    <brk id="1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6"/>
  <sheetViews>
    <sheetView tabSelected="1" zoomScale="160" zoomScaleNormal="160" zoomScaleSheetLayoutView="82" workbookViewId="0">
      <pane xSplit="2" ySplit="4" topLeftCell="C5" activePane="bottomRight" state="frozen"/>
      <selection sqref="A1:F1"/>
      <selection pane="topRight" sqref="A1:F1"/>
      <selection pane="bottomLeft" sqref="A1:F1"/>
      <selection pane="bottomRight" sqref="A1:F1"/>
    </sheetView>
  </sheetViews>
  <sheetFormatPr defaultRowHeight="15"/>
  <cols>
    <col min="1" max="1" width="3.5703125" style="138" bestFit="1" customWidth="1"/>
    <col min="2" max="2" width="50.140625" style="139" customWidth="1"/>
    <col min="3" max="3" width="8" style="140" bestFit="1" customWidth="1"/>
    <col min="4" max="4" width="7.28515625" style="140" bestFit="1" customWidth="1"/>
    <col min="5" max="5" width="13.7109375" style="43" customWidth="1"/>
    <col min="6" max="6" width="12.28515625" style="43" customWidth="1"/>
    <col min="7" max="248" width="9.140625" style="22"/>
    <col min="249" max="249" width="5.85546875" style="22" bestFit="1" customWidth="1"/>
    <col min="250" max="250" width="45.7109375" style="22" customWidth="1"/>
    <col min="251" max="251" width="7.85546875" style="22" bestFit="1" customWidth="1"/>
    <col min="252" max="252" width="7.7109375" style="22" bestFit="1" customWidth="1"/>
    <col min="253" max="254" width="16.85546875" style="22" bestFit="1" customWidth="1"/>
    <col min="255" max="504" width="9.140625" style="22"/>
    <col min="505" max="505" width="5.85546875" style="22" bestFit="1" customWidth="1"/>
    <col min="506" max="506" width="45.7109375" style="22" customWidth="1"/>
    <col min="507" max="507" width="7.85546875" style="22" bestFit="1" customWidth="1"/>
    <col min="508" max="508" width="7.7109375" style="22" bestFit="1" customWidth="1"/>
    <col min="509" max="510" width="16.85546875" style="22" bestFit="1" customWidth="1"/>
    <col min="511" max="760" width="9.140625" style="22"/>
    <col min="761" max="761" width="5.85546875" style="22" bestFit="1" customWidth="1"/>
    <col min="762" max="762" width="45.7109375" style="22" customWidth="1"/>
    <col min="763" max="763" width="7.85546875" style="22" bestFit="1" customWidth="1"/>
    <col min="764" max="764" width="7.7109375" style="22" bestFit="1" customWidth="1"/>
    <col min="765" max="766" width="16.85546875" style="22" bestFit="1" customWidth="1"/>
    <col min="767" max="1016" width="9.140625" style="22"/>
    <col min="1017" max="1017" width="5.85546875" style="22" bestFit="1" customWidth="1"/>
    <col min="1018" max="1018" width="45.7109375" style="22" customWidth="1"/>
    <col min="1019" max="1019" width="7.85546875" style="22" bestFit="1" customWidth="1"/>
    <col min="1020" max="1020" width="7.7109375" style="22" bestFit="1" customWidth="1"/>
    <col min="1021" max="1022" width="16.85546875" style="22" bestFit="1" customWidth="1"/>
    <col min="1023" max="1272" width="9.140625" style="22"/>
    <col min="1273" max="1273" width="5.85546875" style="22" bestFit="1" customWidth="1"/>
    <col min="1274" max="1274" width="45.7109375" style="22" customWidth="1"/>
    <col min="1275" max="1275" width="7.85546875" style="22" bestFit="1" customWidth="1"/>
    <col min="1276" max="1276" width="7.7109375" style="22" bestFit="1" customWidth="1"/>
    <col min="1277" max="1278" width="16.85546875" style="22" bestFit="1" customWidth="1"/>
    <col min="1279" max="1528" width="9.140625" style="22"/>
    <col min="1529" max="1529" width="5.85546875" style="22" bestFit="1" customWidth="1"/>
    <col min="1530" max="1530" width="45.7109375" style="22" customWidth="1"/>
    <col min="1531" max="1531" width="7.85546875" style="22" bestFit="1" customWidth="1"/>
    <col min="1532" max="1532" width="7.7109375" style="22" bestFit="1" customWidth="1"/>
    <col min="1533" max="1534" width="16.85546875" style="22" bestFit="1" customWidth="1"/>
    <col min="1535" max="1784" width="9.140625" style="22"/>
    <col min="1785" max="1785" width="5.85546875" style="22" bestFit="1" customWidth="1"/>
    <col min="1786" max="1786" width="45.7109375" style="22" customWidth="1"/>
    <col min="1787" max="1787" width="7.85546875" style="22" bestFit="1" customWidth="1"/>
    <col min="1788" max="1788" width="7.7109375" style="22" bestFit="1" customWidth="1"/>
    <col min="1789" max="1790" width="16.85546875" style="22" bestFit="1" customWidth="1"/>
    <col min="1791" max="2040" width="9.140625" style="22"/>
    <col min="2041" max="2041" width="5.85546875" style="22" bestFit="1" customWidth="1"/>
    <col min="2042" max="2042" width="45.7109375" style="22" customWidth="1"/>
    <col min="2043" max="2043" width="7.85546875" style="22" bestFit="1" customWidth="1"/>
    <col min="2044" max="2044" width="7.7109375" style="22" bestFit="1" customWidth="1"/>
    <col min="2045" max="2046" width="16.85546875" style="22" bestFit="1" customWidth="1"/>
    <col min="2047" max="2296" width="9.140625" style="22"/>
    <col min="2297" max="2297" width="5.85546875" style="22" bestFit="1" customWidth="1"/>
    <col min="2298" max="2298" width="45.7109375" style="22" customWidth="1"/>
    <col min="2299" max="2299" width="7.85546875" style="22" bestFit="1" customWidth="1"/>
    <col min="2300" max="2300" width="7.7109375" style="22" bestFit="1" customWidth="1"/>
    <col min="2301" max="2302" width="16.85546875" style="22" bestFit="1" customWidth="1"/>
    <col min="2303" max="2552" width="9.140625" style="22"/>
    <col min="2553" max="2553" width="5.85546875" style="22" bestFit="1" customWidth="1"/>
    <col min="2554" max="2554" width="45.7109375" style="22" customWidth="1"/>
    <col min="2555" max="2555" width="7.85546875" style="22" bestFit="1" customWidth="1"/>
    <col min="2556" max="2556" width="7.7109375" style="22" bestFit="1" customWidth="1"/>
    <col min="2557" max="2558" width="16.85546875" style="22" bestFit="1" customWidth="1"/>
    <col min="2559" max="2808" width="9.140625" style="22"/>
    <col min="2809" max="2809" width="5.85546875" style="22" bestFit="1" customWidth="1"/>
    <col min="2810" max="2810" width="45.7109375" style="22" customWidth="1"/>
    <col min="2811" max="2811" width="7.85546875" style="22" bestFit="1" customWidth="1"/>
    <col min="2812" max="2812" width="7.7109375" style="22" bestFit="1" customWidth="1"/>
    <col min="2813" max="2814" width="16.85546875" style="22" bestFit="1" customWidth="1"/>
    <col min="2815" max="3064" width="9.140625" style="22"/>
    <col min="3065" max="3065" width="5.85546875" style="22" bestFit="1" customWidth="1"/>
    <col min="3066" max="3066" width="45.7109375" style="22" customWidth="1"/>
    <col min="3067" max="3067" width="7.85546875" style="22" bestFit="1" customWidth="1"/>
    <col min="3068" max="3068" width="7.7109375" style="22" bestFit="1" customWidth="1"/>
    <col min="3069" max="3070" width="16.85546875" style="22" bestFit="1" customWidth="1"/>
    <col min="3071" max="3320" width="9.140625" style="22"/>
    <col min="3321" max="3321" width="5.85546875" style="22" bestFit="1" customWidth="1"/>
    <col min="3322" max="3322" width="45.7109375" style="22" customWidth="1"/>
    <col min="3323" max="3323" width="7.85546875" style="22" bestFit="1" customWidth="1"/>
    <col min="3324" max="3324" width="7.7109375" style="22" bestFit="1" customWidth="1"/>
    <col min="3325" max="3326" width="16.85546875" style="22" bestFit="1" customWidth="1"/>
    <col min="3327" max="3576" width="9.140625" style="22"/>
    <col min="3577" max="3577" width="5.85546875" style="22" bestFit="1" customWidth="1"/>
    <col min="3578" max="3578" width="45.7109375" style="22" customWidth="1"/>
    <col min="3579" max="3579" width="7.85546875" style="22" bestFit="1" customWidth="1"/>
    <col min="3580" max="3580" width="7.7109375" style="22" bestFit="1" customWidth="1"/>
    <col min="3581" max="3582" width="16.85546875" style="22" bestFit="1" customWidth="1"/>
    <col min="3583" max="3832" width="9.140625" style="22"/>
    <col min="3833" max="3833" width="5.85546875" style="22" bestFit="1" customWidth="1"/>
    <col min="3834" max="3834" width="45.7109375" style="22" customWidth="1"/>
    <col min="3835" max="3835" width="7.85546875" style="22" bestFit="1" customWidth="1"/>
    <col min="3836" max="3836" width="7.7109375" style="22" bestFit="1" customWidth="1"/>
    <col min="3837" max="3838" width="16.85546875" style="22" bestFit="1" customWidth="1"/>
    <col min="3839" max="4088" width="9.140625" style="22"/>
    <col min="4089" max="4089" width="5.85546875" style="22" bestFit="1" customWidth="1"/>
    <col min="4090" max="4090" width="45.7109375" style="22" customWidth="1"/>
    <col min="4091" max="4091" width="7.85546875" style="22" bestFit="1" customWidth="1"/>
    <col min="4092" max="4092" width="7.7109375" style="22" bestFit="1" customWidth="1"/>
    <col min="4093" max="4094" width="16.85546875" style="22" bestFit="1" customWidth="1"/>
    <col min="4095" max="4344" width="9.140625" style="22"/>
    <col min="4345" max="4345" width="5.85546875" style="22" bestFit="1" customWidth="1"/>
    <col min="4346" max="4346" width="45.7109375" style="22" customWidth="1"/>
    <col min="4347" max="4347" width="7.85546875" style="22" bestFit="1" customWidth="1"/>
    <col min="4348" max="4348" width="7.7109375" style="22" bestFit="1" customWidth="1"/>
    <col min="4349" max="4350" width="16.85546875" style="22" bestFit="1" customWidth="1"/>
    <col min="4351" max="4600" width="9.140625" style="22"/>
    <col min="4601" max="4601" width="5.85546875" style="22" bestFit="1" customWidth="1"/>
    <col min="4602" max="4602" width="45.7109375" style="22" customWidth="1"/>
    <col min="4603" max="4603" width="7.85546875" style="22" bestFit="1" customWidth="1"/>
    <col min="4604" max="4604" width="7.7109375" style="22" bestFit="1" customWidth="1"/>
    <col min="4605" max="4606" width="16.85546875" style="22" bestFit="1" customWidth="1"/>
    <col min="4607" max="4856" width="9.140625" style="22"/>
    <col min="4857" max="4857" width="5.85546875" style="22" bestFit="1" customWidth="1"/>
    <col min="4858" max="4858" width="45.7109375" style="22" customWidth="1"/>
    <col min="4859" max="4859" width="7.85546875" style="22" bestFit="1" customWidth="1"/>
    <col min="4860" max="4860" width="7.7109375" style="22" bestFit="1" customWidth="1"/>
    <col min="4861" max="4862" width="16.85546875" style="22" bestFit="1" customWidth="1"/>
    <col min="4863" max="5112" width="9.140625" style="22"/>
    <col min="5113" max="5113" width="5.85546875" style="22" bestFit="1" customWidth="1"/>
    <col min="5114" max="5114" width="45.7109375" style="22" customWidth="1"/>
    <col min="5115" max="5115" width="7.85546875" style="22" bestFit="1" customWidth="1"/>
    <col min="5116" max="5116" width="7.7109375" style="22" bestFit="1" customWidth="1"/>
    <col min="5117" max="5118" width="16.85546875" style="22" bestFit="1" customWidth="1"/>
    <col min="5119" max="5368" width="9.140625" style="22"/>
    <col min="5369" max="5369" width="5.85546875" style="22" bestFit="1" customWidth="1"/>
    <col min="5370" max="5370" width="45.7109375" style="22" customWidth="1"/>
    <col min="5371" max="5371" width="7.85546875" style="22" bestFit="1" customWidth="1"/>
    <col min="5372" max="5372" width="7.7109375" style="22" bestFit="1" customWidth="1"/>
    <col min="5373" max="5374" width="16.85546875" style="22" bestFit="1" customWidth="1"/>
    <col min="5375" max="5624" width="9.140625" style="22"/>
    <col min="5625" max="5625" width="5.85546875" style="22" bestFit="1" customWidth="1"/>
    <col min="5626" max="5626" width="45.7109375" style="22" customWidth="1"/>
    <col min="5627" max="5627" width="7.85546875" style="22" bestFit="1" customWidth="1"/>
    <col min="5628" max="5628" width="7.7109375" style="22" bestFit="1" customWidth="1"/>
    <col min="5629" max="5630" width="16.85546875" style="22" bestFit="1" customWidth="1"/>
    <col min="5631" max="5880" width="9.140625" style="22"/>
    <col min="5881" max="5881" width="5.85546875" style="22" bestFit="1" customWidth="1"/>
    <col min="5882" max="5882" width="45.7109375" style="22" customWidth="1"/>
    <col min="5883" max="5883" width="7.85546875" style="22" bestFit="1" customWidth="1"/>
    <col min="5884" max="5884" width="7.7109375" style="22" bestFit="1" customWidth="1"/>
    <col min="5885" max="5886" width="16.85546875" style="22" bestFit="1" customWidth="1"/>
    <col min="5887" max="6136" width="9.140625" style="22"/>
    <col min="6137" max="6137" width="5.85546875" style="22" bestFit="1" customWidth="1"/>
    <col min="6138" max="6138" width="45.7109375" style="22" customWidth="1"/>
    <col min="6139" max="6139" width="7.85546875" style="22" bestFit="1" customWidth="1"/>
    <col min="6140" max="6140" width="7.7109375" style="22" bestFit="1" customWidth="1"/>
    <col min="6141" max="6142" width="16.85546875" style="22" bestFit="1" customWidth="1"/>
    <col min="6143" max="6392" width="9.140625" style="22"/>
    <col min="6393" max="6393" width="5.85546875" style="22" bestFit="1" customWidth="1"/>
    <col min="6394" max="6394" width="45.7109375" style="22" customWidth="1"/>
    <col min="6395" max="6395" width="7.85546875" style="22" bestFit="1" customWidth="1"/>
    <col min="6396" max="6396" width="7.7109375" style="22" bestFit="1" customWidth="1"/>
    <col min="6397" max="6398" width="16.85546875" style="22" bestFit="1" customWidth="1"/>
    <col min="6399" max="6648" width="9.140625" style="22"/>
    <col min="6649" max="6649" width="5.85546875" style="22" bestFit="1" customWidth="1"/>
    <col min="6650" max="6650" width="45.7109375" style="22" customWidth="1"/>
    <col min="6651" max="6651" width="7.85546875" style="22" bestFit="1" customWidth="1"/>
    <col min="6652" max="6652" width="7.7109375" style="22" bestFit="1" customWidth="1"/>
    <col min="6653" max="6654" width="16.85546875" style="22" bestFit="1" customWidth="1"/>
    <col min="6655" max="6904" width="9.140625" style="22"/>
    <col min="6905" max="6905" width="5.85546875" style="22" bestFit="1" customWidth="1"/>
    <col min="6906" max="6906" width="45.7109375" style="22" customWidth="1"/>
    <col min="6907" max="6907" width="7.85546875" style="22" bestFit="1" customWidth="1"/>
    <col min="6908" max="6908" width="7.7109375" style="22" bestFit="1" customWidth="1"/>
    <col min="6909" max="6910" width="16.85546875" style="22" bestFit="1" customWidth="1"/>
    <col min="6911" max="7160" width="9.140625" style="22"/>
    <col min="7161" max="7161" width="5.85546875" style="22" bestFit="1" customWidth="1"/>
    <col min="7162" max="7162" width="45.7109375" style="22" customWidth="1"/>
    <col min="7163" max="7163" width="7.85546875" style="22" bestFit="1" customWidth="1"/>
    <col min="7164" max="7164" width="7.7109375" style="22" bestFit="1" customWidth="1"/>
    <col min="7165" max="7166" width="16.85546875" style="22" bestFit="1" customWidth="1"/>
    <col min="7167" max="7416" width="9.140625" style="22"/>
    <col min="7417" max="7417" width="5.85546875" style="22" bestFit="1" customWidth="1"/>
    <col min="7418" max="7418" width="45.7109375" style="22" customWidth="1"/>
    <col min="7419" max="7419" width="7.85546875" style="22" bestFit="1" customWidth="1"/>
    <col min="7420" max="7420" width="7.7109375" style="22" bestFit="1" customWidth="1"/>
    <col min="7421" max="7422" width="16.85546875" style="22" bestFit="1" customWidth="1"/>
    <col min="7423" max="7672" width="9.140625" style="22"/>
    <col min="7673" max="7673" width="5.85546875" style="22" bestFit="1" customWidth="1"/>
    <col min="7674" max="7674" width="45.7109375" style="22" customWidth="1"/>
    <col min="7675" max="7675" width="7.85546875" style="22" bestFit="1" customWidth="1"/>
    <col min="7676" max="7676" width="7.7109375" style="22" bestFit="1" customWidth="1"/>
    <col min="7677" max="7678" width="16.85546875" style="22" bestFit="1" customWidth="1"/>
    <col min="7679" max="7928" width="9.140625" style="22"/>
    <col min="7929" max="7929" width="5.85546875" style="22" bestFit="1" customWidth="1"/>
    <col min="7930" max="7930" width="45.7109375" style="22" customWidth="1"/>
    <col min="7931" max="7931" width="7.85546875" style="22" bestFit="1" customWidth="1"/>
    <col min="7932" max="7932" width="7.7109375" style="22" bestFit="1" customWidth="1"/>
    <col min="7933" max="7934" width="16.85546875" style="22" bestFit="1" customWidth="1"/>
    <col min="7935" max="8184" width="9.140625" style="22"/>
    <col min="8185" max="8185" width="5.85546875" style="22" bestFit="1" customWidth="1"/>
    <col min="8186" max="8186" width="45.7109375" style="22" customWidth="1"/>
    <col min="8187" max="8187" width="7.85546875" style="22" bestFit="1" customWidth="1"/>
    <col min="8188" max="8188" width="7.7109375" style="22" bestFit="1" customWidth="1"/>
    <col min="8189" max="8190" width="16.85546875" style="22" bestFit="1" customWidth="1"/>
    <col min="8191" max="8440" width="9.140625" style="22"/>
    <col min="8441" max="8441" width="5.85546875" style="22" bestFit="1" customWidth="1"/>
    <col min="8442" max="8442" width="45.7109375" style="22" customWidth="1"/>
    <col min="8443" max="8443" width="7.85546875" style="22" bestFit="1" customWidth="1"/>
    <col min="8444" max="8444" width="7.7109375" style="22" bestFit="1" customWidth="1"/>
    <col min="8445" max="8446" width="16.85546875" style="22" bestFit="1" customWidth="1"/>
    <col min="8447" max="8696" width="9.140625" style="22"/>
    <col min="8697" max="8697" width="5.85546875" style="22" bestFit="1" customWidth="1"/>
    <col min="8698" max="8698" width="45.7109375" style="22" customWidth="1"/>
    <col min="8699" max="8699" width="7.85546875" style="22" bestFit="1" customWidth="1"/>
    <col min="8700" max="8700" width="7.7109375" style="22" bestFit="1" customWidth="1"/>
    <col min="8701" max="8702" width="16.85546875" style="22" bestFit="1" customWidth="1"/>
    <col min="8703" max="8952" width="9.140625" style="22"/>
    <col min="8953" max="8953" width="5.85546875" style="22" bestFit="1" customWidth="1"/>
    <col min="8954" max="8954" width="45.7109375" style="22" customWidth="1"/>
    <col min="8955" max="8955" width="7.85546875" style="22" bestFit="1" customWidth="1"/>
    <col min="8956" max="8956" width="7.7109375" style="22" bestFit="1" customWidth="1"/>
    <col min="8957" max="8958" width="16.85546875" style="22" bestFit="1" customWidth="1"/>
    <col min="8959" max="9208" width="9.140625" style="22"/>
    <col min="9209" max="9209" width="5.85546875" style="22" bestFit="1" customWidth="1"/>
    <col min="9210" max="9210" width="45.7109375" style="22" customWidth="1"/>
    <col min="9211" max="9211" width="7.85546875" style="22" bestFit="1" customWidth="1"/>
    <col min="9212" max="9212" width="7.7109375" style="22" bestFit="1" customWidth="1"/>
    <col min="9213" max="9214" width="16.85546875" style="22" bestFit="1" customWidth="1"/>
    <col min="9215" max="9464" width="9.140625" style="22"/>
    <col min="9465" max="9465" width="5.85546875" style="22" bestFit="1" customWidth="1"/>
    <col min="9466" max="9466" width="45.7109375" style="22" customWidth="1"/>
    <col min="9467" max="9467" width="7.85546875" style="22" bestFit="1" customWidth="1"/>
    <col min="9468" max="9468" width="7.7109375" style="22" bestFit="1" customWidth="1"/>
    <col min="9469" max="9470" width="16.85546875" style="22" bestFit="1" customWidth="1"/>
    <col min="9471" max="9720" width="9.140625" style="22"/>
    <col min="9721" max="9721" width="5.85546875" style="22" bestFit="1" customWidth="1"/>
    <col min="9722" max="9722" width="45.7109375" style="22" customWidth="1"/>
    <col min="9723" max="9723" width="7.85546875" style="22" bestFit="1" customWidth="1"/>
    <col min="9724" max="9724" width="7.7109375" style="22" bestFit="1" customWidth="1"/>
    <col min="9725" max="9726" width="16.85546875" style="22" bestFit="1" customWidth="1"/>
    <col min="9727" max="9976" width="9.140625" style="22"/>
    <col min="9977" max="9977" width="5.85546875" style="22" bestFit="1" customWidth="1"/>
    <col min="9978" max="9978" width="45.7109375" style="22" customWidth="1"/>
    <col min="9979" max="9979" width="7.85546875" style="22" bestFit="1" customWidth="1"/>
    <col min="9980" max="9980" width="7.7109375" style="22" bestFit="1" customWidth="1"/>
    <col min="9981" max="9982" width="16.85546875" style="22" bestFit="1" customWidth="1"/>
    <col min="9983" max="10232" width="9.140625" style="22"/>
    <col min="10233" max="10233" width="5.85546875" style="22" bestFit="1" customWidth="1"/>
    <col min="10234" max="10234" width="45.7109375" style="22" customWidth="1"/>
    <col min="10235" max="10235" width="7.85546875" style="22" bestFit="1" customWidth="1"/>
    <col min="10236" max="10236" width="7.7109375" style="22" bestFit="1" customWidth="1"/>
    <col min="10237" max="10238" width="16.85546875" style="22" bestFit="1" customWidth="1"/>
    <col min="10239" max="10488" width="9.140625" style="22"/>
    <col min="10489" max="10489" width="5.85546875" style="22" bestFit="1" customWidth="1"/>
    <col min="10490" max="10490" width="45.7109375" style="22" customWidth="1"/>
    <col min="10491" max="10491" width="7.85546875" style="22" bestFit="1" customWidth="1"/>
    <col min="10492" max="10492" width="7.7109375" style="22" bestFit="1" customWidth="1"/>
    <col min="10493" max="10494" width="16.85546875" style="22" bestFit="1" customWidth="1"/>
    <col min="10495" max="10744" width="9.140625" style="22"/>
    <col min="10745" max="10745" width="5.85546875" style="22" bestFit="1" customWidth="1"/>
    <col min="10746" max="10746" width="45.7109375" style="22" customWidth="1"/>
    <col min="10747" max="10747" width="7.85546875" style="22" bestFit="1" customWidth="1"/>
    <col min="10748" max="10748" width="7.7109375" style="22" bestFit="1" customWidth="1"/>
    <col min="10749" max="10750" width="16.85546875" style="22" bestFit="1" customWidth="1"/>
    <col min="10751" max="11000" width="9.140625" style="22"/>
    <col min="11001" max="11001" width="5.85546875" style="22" bestFit="1" customWidth="1"/>
    <col min="11002" max="11002" width="45.7109375" style="22" customWidth="1"/>
    <col min="11003" max="11003" width="7.85546875" style="22" bestFit="1" customWidth="1"/>
    <col min="11004" max="11004" width="7.7109375" style="22" bestFit="1" customWidth="1"/>
    <col min="11005" max="11006" width="16.85546875" style="22" bestFit="1" customWidth="1"/>
    <col min="11007" max="11256" width="9.140625" style="22"/>
    <col min="11257" max="11257" width="5.85546875" style="22" bestFit="1" customWidth="1"/>
    <col min="11258" max="11258" width="45.7109375" style="22" customWidth="1"/>
    <col min="11259" max="11259" width="7.85546875" style="22" bestFit="1" customWidth="1"/>
    <col min="11260" max="11260" width="7.7109375" style="22" bestFit="1" customWidth="1"/>
    <col min="11261" max="11262" width="16.85546875" style="22" bestFit="1" customWidth="1"/>
    <col min="11263" max="11512" width="9.140625" style="22"/>
    <col min="11513" max="11513" width="5.85546875" style="22" bestFit="1" customWidth="1"/>
    <col min="11514" max="11514" width="45.7109375" style="22" customWidth="1"/>
    <col min="11515" max="11515" width="7.85546875" style="22" bestFit="1" customWidth="1"/>
    <col min="11516" max="11516" width="7.7109375" style="22" bestFit="1" customWidth="1"/>
    <col min="11517" max="11518" width="16.85546875" style="22" bestFit="1" customWidth="1"/>
    <col min="11519" max="11768" width="9.140625" style="22"/>
    <col min="11769" max="11769" width="5.85546875" style="22" bestFit="1" customWidth="1"/>
    <col min="11770" max="11770" width="45.7109375" style="22" customWidth="1"/>
    <col min="11771" max="11771" width="7.85546875" style="22" bestFit="1" customWidth="1"/>
    <col min="11772" max="11772" width="7.7109375" style="22" bestFit="1" customWidth="1"/>
    <col min="11773" max="11774" width="16.85546875" style="22" bestFit="1" customWidth="1"/>
    <col min="11775" max="12024" width="9.140625" style="22"/>
    <col min="12025" max="12025" width="5.85546875" style="22" bestFit="1" customWidth="1"/>
    <col min="12026" max="12026" width="45.7109375" style="22" customWidth="1"/>
    <col min="12027" max="12027" width="7.85546875" style="22" bestFit="1" customWidth="1"/>
    <col min="12028" max="12028" width="7.7109375" style="22" bestFit="1" customWidth="1"/>
    <col min="12029" max="12030" width="16.85546875" style="22" bestFit="1" customWidth="1"/>
    <col min="12031" max="12280" width="9.140625" style="22"/>
    <col min="12281" max="12281" width="5.85546875" style="22" bestFit="1" customWidth="1"/>
    <col min="12282" max="12282" width="45.7109375" style="22" customWidth="1"/>
    <col min="12283" max="12283" width="7.85546875" style="22" bestFit="1" customWidth="1"/>
    <col min="12284" max="12284" width="7.7109375" style="22" bestFit="1" customWidth="1"/>
    <col min="12285" max="12286" width="16.85546875" style="22" bestFit="1" customWidth="1"/>
    <col min="12287" max="12536" width="9.140625" style="22"/>
    <col min="12537" max="12537" width="5.85546875" style="22" bestFit="1" customWidth="1"/>
    <col min="12538" max="12538" width="45.7109375" style="22" customWidth="1"/>
    <col min="12539" max="12539" width="7.85546875" style="22" bestFit="1" customWidth="1"/>
    <col min="12540" max="12540" width="7.7109375" style="22" bestFit="1" customWidth="1"/>
    <col min="12541" max="12542" width="16.85546875" style="22" bestFit="1" customWidth="1"/>
    <col min="12543" max="12792" width="9.140625" style="22"/>
    <col min="12793" max="12793" width="5.85546875" style="22" bestFit="1" customWidth="1"/>
    <col min="12794" max="12794" width="45.7109375" style="22" customWidth="1"/>
    <col min="12795" max="12795" width="7.85546875" style="22" bestFit="1" customWidth="1"/>
    <col min="12796" max="12796" width="7.7109375" style="22" bestFit="1" customWidth="1"/>
    <col min="12797" max="12798" width="16.85546875" style="22" bestFit="1" customWidth="1"/>
    <col min="12799" max="13048" width="9.140625" style="22"/>
    <col min="13049" max="13049" width="5.85546875" style="22" bestFit="1" customWidth="1"/>
    <col min="13050" max="13050" width="45.7109375" style="22" customWidth="1"/>
    <col min="13051" max="13051" width="7.85546875" style="22" bestFit="1" customWidth="1"/>
    <col min="13052" max="13052" width="7.7109375" style="22" bestFit="1" customWidth="1"/>
    <col min="13053" max="13054" width="16.85546875" style="22" bestFit="1" customWidth="1"/>
    <col min="13055" max="13304" width="9.140625" style="22"/>
    <col min="13305" max="13305" width="5.85546875" style="22" bestFit="1" customWidth="1"/>
    <col min="13306" max="13306" width="45.7109375" style="22" customWidth="1"/>
    <col min="13307" max="13307" width="7.85546875" style="22" bestFit="1" customWidth="1"/>
    <col min="13308" max="13308" width="7.7109375" style="22" bestFit="1" customWidth="1"/>
    <col min="13309" max="13310" width="16.85546875" style="22" bestFit="1" customWidth="1"/>
    <col min="13311" max="13560" width="9.140625" style="22"/>
    <col min="13561" max="13561" width="5.85546875" style="22" bestFit="1" customWidth="1"/>
    <col min="13562" max="13562" width="45.7109375" style="22" customWidth="1"/>
    <col min="13563" max="13563" width="7.85546875" style="22" bestFit="1" customWidth="1"/>
    <col min="13564" max="13564" width="7.7109375" style="22" bestFit="1" customWidth="1"/>
    <col min="13565" max="13566" width="16.85546875" style="22" bestFit="1" customWidth="1"/>
    <col min="13567" max="13816" width="9.140625" style="22"/>
    <col min="13817" max="13817" width="5.85546875" style="22" bestFit="1" customWidth="1"/>
    <col min="13818" max="13818" width="45.7109375" style="22" customWidth="1"/>
    <col min="13819" max="13819" width="7.85546875" style="22" bestFit="1" customWidth="1"/>
    <col min="13820" max="13820" width="7.7109375" style="22" bestFit="1" customWidth="1"/>
    <col min="13821" max="13822" width="16.85546875" style="22" bestFit="1" customWidth="1"/>
    <col min="13823" max="14072" width="9.140625" style="22"/>
    <col min="14073" max="14073" width="5.85546875" style="22" bestFit="1" customWidth="1"/>
    <col min="14074" max="14074" width="45.7109375" style="22" customWidth="1"/>
    <col min="14075" max="14075" width="7.85546875" style="22" bestFit="1" customWidth="1"/>
    <col min="14076" max="14076" width="7.7109375" style="22" bestFit="1" customWidth="1"/>
    <col min="14077" max="14078" width="16.85546875" style="22" bestFit="1" customWidth="1"/>
    <col min="14079" max="14328" width="9.140625" style="22"/>
    <col min="14329" max="14329" width="5.85546875" style="22" bestFit="1" customWidth="1"/>
    <col min="14330" max="14330" width="45.7109375" style="22" customWidth="1"/>
    <col min="14331" max="14331" width="7.85546875" style="22" bestFit="1" customWidth="1"/>
    <col min="14332" max="14332" width="7.7109375" style="22" bestFit="1" customWidth="1"/>
    <col min="14333" max="14334" width="16.85546875" style="22" bestFit="1" customWidth="1"/>
    <col min="14335" max="14584" width="9.140625" style="22"/>
    <col min="14585" max="14585" width="5.85546875" style="22" bestFit="1" customWidth="1"/>
    <col min="14586" max="14586" width="45.7109375" style="22" customWidth="1"/>
    <col min="14587" max="14587" width="7.85546875" style="22" bestFit="1" customWidth="1"/>
    <col min="14588" max="14588" width="7.7109375" style="22" bestFit="1" customWidth="1"/>
    <col min="14589" max="14590" width="16.85546875" style="22" bestFit="1" customWidth="1"/>
    <col min="14591" max="14840" width="9.140625" style="22"/>
    <col min="14841" max="14841" width="5.85546875" style="22" bestFit="1" customWidth="1"/>
    <col min="14842" max="14842" width="45.7109375" style="22" customWidth="1"/>
    <col min="14843" max="14843" width="7.85546875" style="22" bestFit="1" customWidth="1"/>
    <col min="14844" max="14844" width="7.7109375" style="22" bestFit="1" customWidth="1"/>
    <col min="14845" max="14846" width="16.85546875" style="22" bestFit="1" customWidth="1"/>
    <col min="14847" max="15096" width="9.140625" style="22"/>
    <col min="15097" max="15097" width="5.85546875" style="22" bestFit="1" customWidth="1"/>
    <col min="15098" max="15098" width="45.7109375" style="22" customWidth="1"/>
    <col min="15099" max="15099" width="7.85546875" style="22" bestFit="1" customWidth="1"/>
    <col min="15100" max="15100" width="7.7109375" style="22" bestFit="1" customWidth="1"/>
    <col min="15101" max="15102" width="16.85546875" style="22" bestFit="1" customWidth="1"/>
    <col min="15103" max="15352" width="9.140625" style="22"/>
    <col min="15353" max="15353" width="5.85546875" style="22" bestFit="1" customWidth="1"/>
    <col min="15354" max="15354" width="45.7109375" style="22" customWidth="1"/>
    <col min="15355" max="15355" width="7.85546875" style="22" bestFit="1" customWidth="1"/>
    <col min="15356" max="15356" width="7.7109375" style="22" bestFit="1" customWidth="1"/>
    <col min="15357" max="15358" width="16.85546875" style="22" bestFit="1" customWidth="1"/>
    <col min="15359" max="15608" width="9.140625" style="22"/>
    <col min="15609" max="15609" width="5.85546875" style="22" bestFit="1" customWidth="1"/>
    <col min="15610" max="15610" width="45.7109375" style="22" customWidth="1"/>
    <col min="15611" max="15611" width="7.85546875" style="22" bestFit="1" customWidth="1"/>
    <col min="15612" max="15612" width="7.7109375" style="22" bestFit="1" customWidth="1"/>
    <col min="15613" max="15614" width="16.85546875" style="22" bestFit="1" customWidth="1"/>
    <col min="15615" max="15864" width="9.140625" style="22"/>
    <col min="15865" max="15865" width="5.85546875" style="22" bestFit="1" customWidth="1"/>
    <col min="15866" max="15866" width="45.7109375" style="22" customWidth="1"/>
    <col min="15867" max="15867" width="7.85546875" style="22" bestFit="1" customWidth="1"/>
    <col min="15868" max="15868" width="7.7109375" style="22" bestFit="1" customWidth="1"/>
    <col min="15869" max="15870" width="16.85546875" style="22" bestFit="1" customWidth="1"/>
    <col min="15871" max="16120" width="9.140625" style="22"/>
    <col min="16121" max="16121" width="5.85546875" style="22" bestFit="1" customWidth="1"/>
    <col min="16122" max="16122" width="45.7109375" style="22" customWidth="1"/>
    <col min="16123" max="16123" width="7.85546875" style="22" bestFit="1" customWidth="1"/>
    <col min="16124" max="16124" width="7.7109375" style="22" bestFit="1" customWidth="1"/>
    <col min="16125" max="16126" width="16.85546875" style="22" bestFit="1" customWidth="1"/>
    <col min="16127" max="16384" width="9.140625" style="22"/>
  </cols>
  <sheetData>
    <row r="1" spans="1:6" ht="21" customHeight="1" thickBot="1">
      <c r="A1" s="161" t="s">
        <v>178</v>
      </c>
      <c r="B1" s="161"/>
      <c r="C1" s="161"/>
      <c r="D1" s="161"/>
      <c r="E1" s="161"/>
      <c r="F1" s="161"/>
    </row>
    <row r="2" spans="1:6" ht="15" customHeight="1" thickBot="1">
      <c r="A2" s="66"/>
      <c r="B2" s="63" t="s">
        <v>95</v>
      </c>
      <c r="C2" s="64"/>
      <c r="D2" s="64"/>
      <c r="E2" s="65"/>
      <c r="F2" s="67">
        <f>F36</f>
        <v>0</v>
      </c>
    </row>
    <row r="3" spans="1:6" ht="13.15" customHeight="1" thickBot="1">
      <c r="A3" s="136"/>
      <c r="B3" s="137"/>
      <c r="C3" s="166"/>
      <c r="D3" s="166"/>
      <c r="E3" s="166"/>
      <c r="F3" s="166"/>
    </row>
    <row r="4" spans="1:6" ht="41.45" customHeight="1" thickBot="1">
      <c r="A4" s="10" t="s">
        <v>40</v>
      </c>
      <c r="B4" s="5" t="s">
        <v>4</v>
      </c>
      <c r="C4" s="6" t="s">
        <v>3</v>
      </c>
      <c r="D4" s="6" t="s">
        <v>5</v>
      </c>
      <c r="E4" s="6" t="s">
        <v>92</v>
      </c>
      <c r="F4" s="11" t="s">
        <v>93</v>
      </c>
    </row>
    <row r="5" spans="1:6" ht="15" customHeight="1">
      <c r="A5" s="30"/>
      <c r="B5" s="41"/>
      <c r="C5" s="32"/>
      <c r="D5" s="33"/>
      <c r="E5" s="75"/>
      <c r="F5" s="142"/>
    </row>
    <row r="6" spans="1:6" ht="15.75" customHeight="1">
      <c r="A6" s="30"/>
      <c r="B6" s="159" t="s">
        <v>101</v>
      </c>
      <c r="C6" s="157"/>
      <c r="D6" s="157"/>
      <c r="E6" s="157"/>
      <c r="F6" s="142"/>
    </row>
    <row r="7" spans="1:6" s="15" customFormat="1" ht="85.5" customHeight="1">
      <c r="A7" s="46"/>
      <c r="B7" s="165" t="s">
        <v>102</v>
      </c>
      <c r="C7" s="165"/>
      <c r="D7" s="165"/>
      <c r="E7" s="165"/>
      <c r="F7" s="142"/>
    </row>
    <row r="8" spans="1:6" s="15" customFormat="1" ht="12.75">
      <c r="A8" s="46"/>
      <c r="B8" s="41" t="s">
        <v>42</v>
      </c>
      <c r="C8" s="160"/>
      <c r="D8" s="160"/>
      <c r="E8" s="160"/>
      <c r="F8" s="142"/>
    </row>
    <row r="9" spans="1:6" s="15" customFormat="1" ht="12.75">
      <c r="A9" s="46"/>
      <c r="B9" s="158" t="s">
        <v>180</v>
      </c>
      <c r="C9" s="160"/>
      <c r="D9" s="160"/>
      <c r="E9" s="160"/>
      <c r="F9" s="142"/>
    </row>
    <row r="10" spans="1:6" s="15" customFormat="1" ht="88.5" customHeight="1">
      <c r="A10" s="46"/>
      <c r="B10" s="44" t="s">
        <v>34</v>
      </c>
      <c r="C10" s="143"/>
      <c r="D10" s="143"/>
      <c r="E10" s="77"/>
      <c r="F10" s="142"/>
    </row>
    <row r="11" spans="1:6" s="15" customFormat="1" ht="89.25">
      <c r="A11" s="48"/>
      <c r="B11" s="44" t="s">
        <v>35</v>
      </c>
      <c r="C11" s="143"/>
      <c r="D11" s="144"/>
      <c r="E11" s="79"/>
      <c r="F11" s="142"/>
    </row>
    <row r="12" spans="1:6" s="9" customFormat="1" ht="38.25">
      <c r="A12" s="49"/>
      <c r="B12" s="50" t="s">
        <v>11</v>
      </c>
      <c r="C12" s="143"/>
      <c r="D12" s="144"/>
      <c r="E12" s="79"/>
      <c r="F12" s="142"/>
    </row>
    <row r="13" spans="1:6" s="9" customFormat="1" ht="12.75">
      <c r="A13" s="49"/>
      <c r="B13" s="52" t="s">
        <v>13</v>
      </c>
      <c r="C13" s="145"/>
      <c r="D13" s="143"/>
      <c r="E13" s="77"/>
      <c r="F13" s="142"/>
    </row>
    <row r="14" spans="1:6" s="9" customFormat="1" ht="76.5">
      <c r="A14" s="49"/>
      <c r="B14" s="44" t="s">
        <v>135</v>
      </c>
      <c r="C14" s="145"/>
      <c r="D14" s="146"/>
      <c r="E14" s="77"/>
      <c r="F14" s="142"/>
    </row>
    <row r="15" spans="1:6" s="9" customFormat="1" ht="12.75">
      <c r="A15" s="17">
        <v>1</v>
      </c>
      <c r="B15" s="44" t="s">
        <v>43</v>
      </c>
      <c r="C15" s="146">
        <f>0.6*0.6*80</f>
        <v>28.799999999999997</v>
      </c>
      <c r="D15" s="147" t="s">
        <v>10</v>
      </c>
      <c r="E15" s="72"/>
      <c r="F15" s="142">
        <f t="shared" ref="F15:F27" si="0">C15*E15</f>
        <v>0</v>
      </c>
    </row>
    <row r="16" spans="1:6" ht="12.75">
      <c r="A16" s="30"/>
      <c r="B16" s="31"/>
      <c r="C16" s="32"/>
      <c r="D16" s="33"/>
      <c r="E16" s="75"/>
      <c r="F16" s="142"/>
    </row>
    <row r="17" spans="1:6" ht="12.75">
      <c r="A17" s="30"/>
      <c r="B17" s="41" t="s">
        <v>48</v>
      </c>
      <c r="C17" s="32"/>
      <c r="D17" s="33"/>
      <c r="E17" s="75"/>
      <c r="F17" s="142"/>
    </row>
    <row r="18" spans="1:6" ht="12.75">
      <c r="A18" s="30"/>
      <c r="B18" s="42" t="s">
        <v>49</v>
      </c>
      <c r="C18" s="32"/>
      <c r="D18" s="33"/>
      <c r="E18" s="75"/>
      <c r="F18" s="142"/>
    </row>
    <row r="19" spans="1:6" ht="38.25">
      <c r="A19" s="17">
        <v>1</v>
      </c>
      <c r="B19" s="40" t="s">
        <v>62</v>
      </c>
      <c r="C19" s="148">
        <f>0.8*0.6*80</f>
        <v>38.4</v>
      </c>
      <c r="D19" s="147" t="s">
        <v>2</v>
      </c>
      <c r="E19" s="85"/>
      <c r="F19" s="142">
        <f t="shared" si="0"/>
        <v>0</v>
      </c>
    </row>
    <row r="20" spans="1:6" ht="12.75">
      <c r="A20" s="17"/>
      <c r="B20" s="42" t="s">
        <v>50</v>
      </c>
      <c r="C20" s="148"/>
      <c r="D20" s="147"/>
      <c r="E20" s="79"/>
      <c r="F20" s="142"/>
    </row>
    <row r="21" spans="1:6" ht="38.25">
      <c r="A21" s="17">
        <v>1</v>
      </c>
      <c r="B21" s="40" t="s">
        <v>171</v>
      </c>
      <c r="C21" s="148">
        <f>(7*4*0.3)*1.8</f>
        <v>15.120000000000001</v>
      </c>
      <c r="D21" s="147" t="s">
        <v>2</v>
      </c>
      <c r="E21" s="85"/>
      <c r="F21" s="142">
        <f t="shared" si="0"/>
        <v>0</v>
      </c>
    </row>
    <row r="22" spans="1:6" ht="25.5">
      <c r="A22" s="17">
        <v>2</v>
      </c>
      <c r="B22" s="40" t="s">
        <v>170</v>
      </c>
      <c r="C22" s="148">
        <f>(1.8*80)-(7*4*0.3)</f>
        <v>135.6</v>
      </c>
      <c r="D22" s="147" t="s">
        <v>2</v>
      </c>
      <c r="E22" s="85"/>
      <c r="F22" s="142">
        <f t="shared" si="0"/>
        <v>0</v>
      </c>
    </row>
    <row r="23" spans="1:6" ht="12.75">
      <c r="A23" s="17"/>
      <c r="B23" s="41" t="s">
        <v>51</v>
      </c>
      <c r="C23" s="148"/>
      <c r="D23" s="147"/>
      <c r="E23" s="79"/>
      <c r="F23" s="142"/>
    </row>
    <row r="24" spans="1:6" ht="12.75">
      <c r="A24" s="17"/>
      <c r="B24" s="42" t="s">
        <v>136</v>
      </c>
      <c r="C24" s="148"/>
      <c r="D24" s="147"/>
      <c r="E24" s="79"/>
      <c r="F24" s="142"/>
    </row>
    <row r="25" spans="1:6" ht="117.6" customHeight="1">
      <c r="A25" s="17">
        <v>5</v>
      </c>
      <c r="B25" s="40" t="s">
        <v>137</v>
      </c>
      <c r="C25" s="148">
        <f>1*2.2*6</f>
        <v>13.200000000000001</v>
      </c>
      <c r="D25" s="147" t="s">
        <v>2</v>
      </c>
      <c r="E25" s="85"/>
      <c r="F25" s="142">
        <f t="shared" si="0"/>
        <v>0</v>
      </c>
    </row>
    <row r="26" spans="1:6" ht="12.75">
      <c r="A26" s="17"/>
      <c r="B26" s="41" t="s">
        <v>53</v>
      </c>
      <c r="C26" s="148"/>
      <c r="D26" s="147"/>
      <c r="E26" s="79"/>
      <c r="F26" s="142"/>
    </row>
    <row r="27" spans="1:6" ht="63.75">
      <c r="A27" s="17">
        <v>1</v>
      </c>
      <c r="B27" s="40" t="s">
        <v>165</v>
      </c>
      <c r="C27" s="148">
        <v>1</v>
      </c>
      <c r="D27" s="147" t="s">
        <v>38</v>
      </c>
      <c r="E27" s="85"/>
      <c r="F27" s="142">
        <f t="shared" si="0"/>
        <v>0</v>
      </c>
    </row>
    <row r="28" spans="1:6" ht="12.75">
      <c r="A28" s="17"/>
      <c r="B28" s="41" t="s">
        <v>63</v>
      </c>
      <c r="C28" s="148"/>
      <c r="D28" s="147"/>
      <c r="E28" s="79"/>
      <c r="F28" s="142"/>
    </row>
    <row r="29" spans="1:6" ht="12.75">
      <c r="A29" s="17"/>
      <c r="B29" s="42" t="s">
        <v>0</v>
      </c>
      <c r="C29" s="148"/>
      <c r="D29" s="147"/>
      <c r="E29" s="79"/>
      <c r="F29" s="142"/>
    </row>
    <row r="30" spans="1:6" ht="114.75">
      <c r="A30" s="17"/>
      <c r="B30" s="57" t="s">
        <v>78</v>
      </c>
      <c r="C30" s="148"/>
      <c r="D30" s="147"/>
      <c r="E30" s="79"/>
      <c r="F30" s="142"/>
    </row>
    <row r="31" spans="1:6" ht="12.75">
      <c r="A31" s="17">
        <v>1</v>
      </c>
      <c r="B31" s="57" t="s">
        <v>138</v>
      </c>
      <c r="C31" s="148">
        <f>C22*2</f>
        <v>271.2</v>
      </c>
      <c r="D31" s="147" t="s">
        <v>2</v>
      </c>
      <c r="E31" s="85"/>
      <c r="F31" s="142">
        <f t="shared" ref="F31:F34" si="1">C31*E31</f>
        <v>0</v>
      </c>
    </row>
    <row r="32" spans="1:6" ht="12.75">
      <c r="A32" s="17"/>
      <c r="B32" s="2" t="s">
        <v>1</v>
      </c>
      <c r="C32" s="148"/>
      <c r="D32" s="147"/>
      <c r="E32" s="79"/>
      <c r="F32" s="142"/>
    </row>
    <row r="33" spans="1:6" ht="114.75">
      <c r="A33" s="17"/>
      <c r="B33" s="57" t="s">
        <v>64</v>
      </c>
      <c r="C33" s="148"/>
      <c r="D33" s="147"/>
      <c r="E33" s="79"/>
      <c r="F33" s="142"/>
    </row>
    <row r="34" spans="1:6" ht="12.75">
      <c r="A34" s="17">
        <v>1</v>
      </c>
      <c r="B34" s="57" t="s">
        <v>138</v>
      </c>
      <c r="C34" s="148">
        <f>C31</f>
        <v>271.2</v>
      </c>
      <c r="D34" s="147" t="s">
        <v>2</v>
      </c>
      <c r="E34" s="85"/>
      <c r="F34" s="142">
        <f t="shared" si="1"/>
        <v>0</v>
      </c>
    </row>
    <row r="35" spans="1:6" ht="13.5" thickBot="1">
      <c r="A35" s="17"/>
      <c r="B35" s="149"/>
      <c r="C35" s="20"/>
      <c r="D35" s="19"/>
      <c r="E35" s="150"/>
      <c r="F35" s="35"/>
    </row>
    <row r="36" spans="1:6" ht="21" customHeight="1" thickBot="1">
      <c r="A36" s="151"/>
      <c r="B36" s="152" t="s">
        <v>26</v>
      </c>
      <c r="C36" s="153"/>
      <c r="D36" s="6"/>
      <c r="E36" s="154"/>
      <c r="F36" s="155">
        <f>SUM(F5:F35)</f>
        <v>0</v>
      </c>
    </row>
  </sheetData>
  <protectedRanges>
    <protectedRange sqref="E32:E33 E28:E30 E5 E23:E24 E26 E10:E12" name="Range1_4"/>
    <protectedRange sqref="E13:E14" name="Range1_1"/>
    <protectedRange sqref="E16:E18" name="Range1_3"/>
    <protectedRange sqref="E15" name="Range1_16"/>
    <protectedRange sqref="E19:E22" name="Range1_19"/>
    <protectedRange sqref="E25" name="Range1_20"/>
    <protectedRange sqref="E27" name="Range1_21"/>
    <protectedRange sqref="E31" name="Range1_22"/>
    <protectedRange sqref="E34" name="Range1_23"/>
  </protectedRanges>
  <mergeCells count="3">
    <mergeCell ref="C3:F3"/>
    <mergeCell ref="A1:F1"/>
    <mergeCell ref="B7:E7"/>
  </mergeCells>
  <dataValidations count="2">
    <dataValidation type="decimal" allowBlank="1" showInputMessage="1" showErrorMessage="1" error="Please enter Number/s ONLY _x000a__x000a_الرجاء ادخال ارقام فقط" sqref="E23:E24 E26 E28:E30 E32:E33 E5 E10:E12">
      <formula1>0.0000001</formula1>
      <formula2>2000000</formula2>
    </dataValidation>
    <dataValidation type="decimal" allowBlank="1" showInputMessage="1" showErrorMessage="1" error="Please enter numbers ONLY _x000a__x000a_الرجاء ادخال ارقام فقط" sqref="E27 E13:E22 E25 E31 E34">
      <formula1>0.0001</formula1>
      <formula2>20000000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2" manualBreakCount="2">
    <brk id="9" max="9" man="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96"/>
  <sheetViews>
    <sheetView tabSelected="1" view="pageBreakPreview" zoomScale="130" zoomScaleNormal="100" zoomScaleSheetLayoutView="130" workbookViewId="0">
      <pane xSplit="2" ySplit="4" topLeftCell="C5" activePane="bottomRight" state="frozen"/>
      <selection sqref="A1:F1"/>
      <selection pane="topRight" sqref="A1:F1"/>
      <selection pane="bottomLeft" sqref="A1:F1"/>
      <selection pane="bottomRight" sqref="A1:F1"/>
    </sheetView>
  </sheetViews>
  <sheetFormatPr defaultRowHeight="15"/>
  <cols>
    <col min="1" max="1" width="5.85546875" style="59" bestFit="1" customWidth="1"/>
    <col min="2" max="2" width="45.7109375" style="60" customWidth="1"/>
    <col min="3" max="3" width="8" style="61" bestFit="1" customWidth="1"/>
    <col min="4" max="4" width="5.85546875" style="61" bestFit="1" customWidth="1"/>
    <col min="5" max="5" width="12.7109375" style="43" customWidth="1"/>
    <col min="6" max="6" width="17.140625" style="43" customWidth="1"/>
    <col min="7" max="250" width="9.140625" style="22"/>
    <col min="251" max="251" width="5.85546875" style="22" bestFit="1" customWidth="1"/>
    <col min="252" max="252" width="45.7109375" style="22" customWidth="1"/>
    <col min="253" max="253" width="7.85546875" style="22" bestFit="1" customWidth="1"/>
    <col min="254" max="254" width="7.7109375" style="22" bestFit="1" customWidth="1"/>
    <col min="255" max="256" width="16.85546875" style="22" bestFit="1" customWidth="1"/>
    <col min="257" max="506" width="9.140625" style="22"/>
    <col min="507" max="507" width="5.85546875" style="22" bestFit="1" customWidth="1"/>
    <col min="508" max="508" width="45.7109375" style="22" customWidth="1"/>
    <col min="509" max="509" width="7.85546875" style="22" bestFit="1" customWidth="1"/>
    <col min="510" max="510" width="7.7109375" style="22" bestFit="1" customWidth="1"/>
    <col min="511" max="512" width="16.85546875" style="22" bestFit="1" customWidth="1"/>
    <col min="513" max="762" width="9.140625" style="22"/>
    <col min="763" max="763" width="5.85546875" style="22" bestFit="1" customWidth="1"/>
    <col min="764" max="764" width="45.7109375" style="22" customWidth="1"/>
    <col min="765" max="765" width="7.85546875" style="22" bestFit="1" customWidth="1"/>
    <col min="766" max="766" width="7.7109375" style="22" bestFit="1" customWidth="1"/>
    <col min="767" max="768" width="16.85546875" style="22" bestFit="1" customWidth="1"/>
    <col min="769" max="1018" width="9.140625" style="22"/>
    <col min="1019" max="1019" width="5.85546875" style="22" bestFit="1" customWidth="1"/>
    <col min="1020" max="1020" width="45.7109375" style="22" customWidth="1"/>
    <col min="1021" max="1021" width="7.85546875" style="22" bestFit="1" customWidth="1"/>
    <col min="1022" max="1022" width="7.7109375" style="22" bestFit="1" customWidth="1"/>
    <col min="1023" max="1024" width="16.85546875" style="22" bestFit="1" customWidth="1"/>
    <col min="1025" max="1274" width="9.140625" style="22"/>
    <col min="1275" max="1275" width="5.85546875" style="22" bestFit="1" customWidth="1"/>
    <col min="1276" max="1276" width="45.7109375" style="22" customWidth="1"/>
    <col min="1277" max="1277" width="7.85546875" style="22" bestFit="1" customWidth="1"/>
    <col min="1278" max="1278" width="7.7109375" style="22" bestFit="1" customWidth="1"/>
    <col min="1279" max="1280" width="16.85546875" style="22" bestFit="1" customWidth="1"/>
    <col min="1281" max="1530" width="9.140625" style="22"/>
    <col min="1531" max="1531" width="5.85546875" style="22" bestFit="1" customWidth="1"/>
    <col min="1532" max="1532" width="45.7109375" style="22" customWidth="1"/>
    <col min="1533" max="1533" width="7.85546875" style="22" bestFit="1" customWidth="1"/>
    <col min="1534" max="1534" width="7.7109375" style="22" bestFit="1" customWidth="1"/>
    <col min="1535" max="1536" width="16.85546875" style="22" bestFit="1" customWidth="1"/>
    <col min="1537" max="1786" width="9.140625" style="22"/>
    <col min="1787" max="1787" width="5.85546875" style="22" bestFit="1" customWidth="1"/>
    <col min="1788" max="1788" width="45.7109375" style="22" customWidth="1"/>
    <col min="1789" max="1789" width="7.85546875" style="22" bestFit="1" customWidth="1"/>
    <col min="1790" max="1790" width="7.7109375" style="22" bestFit="1" customWidth="1"/>
    <col min="1791" max="1792" width="16.85546875" style="22" bestFit="1" customWidth="1"/>
    <col min="1793" max="2042" width="9.140625" style="22"/>
    <col min="2043" max="2043" width="5.85546875" style="22" bestFit="1" customWidth="1"/>
    <col min="2044" max="2044" width="45.7109375" style="22" customWidth="1"/>
    <col min="2045" max="2045" width="7.85546875" style="22" bestFit="1" customWidth="1"/>
    <col min="2046" max="2046" width="7.7109375" style="22" bestFit="1" customWidth="1"/>
    <col min="2047" max="2048" width="16.85546875" style="22" bestFit="1" customWidth="1"/>
    <col min="2049" max="2298" width="9.140625" style="22"/>
    <col min="2299" max="2299" width="5.85546875" style="22" bestFit="1" customWidth="1"/>
    <col min="2300" max="2300" width="45.7109375" style="22" customWidth="1"/>
    <col min="2301" max="2301" width="7.85546875" style="22" bestFit="1" customWidth="1"/>
    <col min="2302" max="2302" width="7.7109375" style="22" bestFit="1" customWidth="1"/>
    <col min="2303" max="2304" width="16.85546875" style="22" bestFit="1" customWidth="1"/>
    <col min="2305" max="2554" width="9.140625" style="22"/>
    <col min="2555" max="2555" width="5.85546875" style="22" bestFit="1" customWidth="1"/>
    <col min="2556" max="2556" width="45.7109375" style="22" customWidth="1"/>
    <col min="2557" max="2557" width="7.85546875" style="22" bestFit="1" customWidth="1"/>
    <col min="2558" max="2558" width="7.7109375" style="22" bestFit="1" customWidth="1"/>
    <col min="2559" max="2560" width="16.85546875" style="22" bestFit="1" customWidth="1"/>
    <col min="2561" max="2810" width="9.140625" style="22"/>
    <col min="2811" max="2811" width="5.85546875" style="22" bestFit="1" customWidth="1"/>
    <col min="2812" max="2812" width="45.7109375" style="22" customWidth="1"/>
    <col min="2813" max="2813" width="7.85546875" style="22" bestFit="1" customWidth="1"/>
    <col min="2814" max="2814" width="7.7109375" style="22" bestFit="1" customWidth="1"/>
    <col min="2815" max="2816" width="16.85546875" style="22" bestFit="1" customWidth="1"/>
    <col min="2817" max="3066" width="9.140625" style="22"/>
    <col min="3067" max="3067" width="5.85546875" style="22" bestFit="1" customWidth="1"/>
    <col min="3068" max="3068" width="45.7109375" style="22" customWidth="1"/>
    <col min="3069" max="3069" width="7.85546875" style="22" bestFit="1" customWidth="1"/>
    <col min="3070" max="3070" width="7.7109375" style="22" bestFit="1" customWidth="1"/>
    <col min="3071" max="3072" width="16.85546875" style="22" bestFit="1" customWidth="1"/>
    <col min="3073" max="3322" width="9.140625" style="22"/>
    <col min="3323" max="3323" width="5.85546875" style="22" bestFit="1" customWidth="1"/>
    <col min="3324" max="3324" width="45.7109375" style="22" customWidth="1"/>
    <col min="3325" max="3325" width="7.85546875" style="22" bestFit="1" customWidth="1"/>
    <col min="3326" max="3326" width="7.7109375" style="22" bestFit="1" customWidth="1"/>
    <col min="3327" max="3328" width="16.85546875" style="22" bestFit="1" customWidth="1"/>
    <col min="3329" max="3578" width="9.140625" style="22"/>
    <col min="3579" max="3579" width="5.85546875" style="22" bestFit="1" customWidth="1"/>
    <col min="3580" max="3580" width="45.7109375" style="22" customWidth="1"/>
    <col min="3581" max="3581" width="7.85546875" style="22" bestFit="1" customWidth="1"/>
    <col min="3582" max="3582" width="7.7109375" style="22" bestFit="1" customWidth="1"/>
    <col min="3583" max="3584" width="16.85546875" style="22" bestFit="1" customWidth="1"/>
    <col min="3585" max="3834" width="9.140625" style="22"/>
    <col min="3835" max="3835" width="5.85546875" style="22" bestFit="1" customWidth="1"/>
    <col min="3836" max="3836" width="45.7109375" style="22" customWidth="1"/>
    <col min="3837" max="3837" width="7.85546875" style="22" bestFit="1" customWidth="1"/>
    <col min="3838" max="3838" width="7.7109375" style="22" bestFit="1" customWidth="1"/>
    <col min="3839" max="3840" width="16.85546875" style="22" bestFit="1" customWidth="1"/>
    <col min="3841" max="4090" width="9.140625" style="22"/>
    <col min="4091" max="4091" width="5.85546875" style="22" bestFit="1" customWidth="1"/>
    <col min="4092" max="4092" width="45.7109375" style="22" customWidth="1"/>
    <col min="4093" max="4093" width="7.85546875" style="22" bestFit="1" customWidth="1"/>
    <col min="4094" max="4094" width="7.7109375" style="22" bestFit="1" customWidth="1"/>
    <col min="4095" max="4096" width="16.85546875" style="22" bestFit="1" customWidth="1"/>
    <col min="4097" max="4346" width="9.140625" style="22"/>
    <col min="4347" max="4347" width="5.85546875" style="22" bestFit="1" customWidth="1"/>
    <col min="4348" max="4348" width="45.7109375" style="22" customWidth="1"/>
    <col min="4349" max="4349" width="7.85546875" style="22" bestFit="1" customWidth="1"/>
    <col min="4350" max="4350" width="7.7109375" style="22" bestFit="1" customWidth="1"/>
    <col min="4351" max="4352" width="16.85546875" style="22" bestFit="1" customWidth="1"/>
    <col min="4353" max="4602" width="9.140625" style="22"/>
    <col min="4603" max="4603" width="5.85546875" style="22" bestFit="1" customWidth="1"/>
    <col min="4604" max="4604" width="45.7109375" style="22" customWidth="1"/>
    <col min="4605" max="4605" width="7.85546875" style="22" bestFit="1" customWidth="1"/>
    <col min="4606" max="4606" width="7.7109375" style="22" bestFit="1" customWidth="1"/>
    <col min="4607" max="4608" width="16.85546875" style="22" bestFit="1" customWidth="1"/>
    <col min="4609" max="4858" width="9.140625" style="22"/>
    <col min="4859" max="4859" width="5.85546875" style="22" bestFit="1" customWidth="1"/>
    <col min="4860" max="4860" width="45.7109375" style="22" customWidth="1"/>
    <col min="4861" max="4861" width="7.85546875" style="22" bestFit="1" customWidth="1"/>
    <col min="4862" max="4862" width="7.7109375" style="22" bestFit="1" customWidth="1"/>
    <col min="4863" max="4864" width="16.85546875" style="22" bestFit="1" customWidth="1"/>
    <col min="4865" max="5114" width="9.140625" style="22"/>
    <col min="5115" max="5115" width="5.85546875" style="22" bestFit="1" customWidth="1"/>
    <col min="5116" max="5116" width="45.7109375" style="22" customWidth="1"/>
    <col min="5117" max="5117" width="7.85546875" style="22" bestFit="1" customWidth="1"/>
    <col min="5118" max="5118" width="7.7109375" style="22" bestFit="1" customWidth="1"/>
    <col min="5119" max="5120" width="16.85546875" style="22" bestFit="1" customWidth="1"/>
    <col min="5121" max="5370" width="9.140625" style="22"/>
    <col min="5371" max="5371" width="5.85546875" style="22" bestFit="1" customWidth="1"/>
    <col min="5372" max="5372" width="45.7109375" style="22" customWidth="1"/>
    <col min="5373" max="5373" width="7.85546875" style="22" bestFit="1" customWidth="1"/>
    <col min="5374" max="5374" width="7.7109375" style="22" bestFit="1" customWidth="1"/>
    <col min="5375" max="5376" width="16.85546875" style="22" bestFit="1" customWidth="1"/>
    <col min="5377" max="5626" width="9.140625" style="22"/>
    <col min="5627" max="5627" width="5.85546875" style="22" bestFit="1" customWidth="1"/>
    <col min="5628" max="5628" width="45.7109375" style="22" customWidth="1"/>
    <col min="5629" max="5629" width="7.85546875" style="22" bestFit="1" customWidth="1"/>
    <col min="5630" max="5630" width="7.7109375" style="22" bestFit="1" customWidth="1"/>
    <col min="5631" max="5632" width="16.85546875" style="22" bestFit="1" customWidth="1"/>
    <col min="5633" max="5882" width="9.140625" style="22"/>
    <col min="5883" max="5883" width="5.85546875" style="22" bestFit="1" customWidth="1"/>
    <col min="5884" max="5884" width="45.7109375" style="22" customWidth="1"/>
    <col min="5885" max="5885" width="7.85546875" style="22" bestFit="1" customWidth="1"/>
    <col min="5886" max="5886" width="7.7109375" style="22" bestFit="1" customWidth="1"/>
    <col min="5887" max="5888" width="16.85546875" style="22" bestFit="1" customWidth="1"/>
    <col min="5889" max="6138" width="9.140625" style="22"/>
    <col min="6139" max="6139" width="5.85546875" style="22" bestFit="1" customWidth="1"/>
    <col min="6140" max="6140" width="45.7109375" style="22" customWidth="1"/>
    <col min="6141" max="6141" width="7.85546875" style="22" bestFit="1" customWidth="1"/>
    <col min="6142" max="6142" width="7.7109375" style="22" bestFit="1" customWidth="1"/>
    <col min="6143" max="6144" width="16.85546875" style="22" bestFit="1" customWidth="1"/>
    <col min="6145" max="6394" width="9.140625" style="22"/>
    <col min="6395" max="6395" width="5.85546875" style="22" bestFit="1" customWidth="1"/>
    <col min="6396" max="6396" width="45.7109375" style="22" customWidth="1"/>
    <col min="6397" max="6397" width="7.85546875" style="22" bestFit="1" customWidth="1"/>
    <col min="6398" max="6398" width="7.7109375" style="22" bestFit="1" customWidth="1"/>
    <col min="6399" max="6400" width="16.85546875" style="22" bestFit="1" customWidth="1"/>
    <col min="6401" max="6650" width="9.140625" style="22"/>
    <col min="6651" max="6651" width="5.85546875" style="22" bestFit="1" customWidth="1"/>
    <col min="6652" max="6652" width="45.7109375" style="22" customWidth="1"/>
    <col min="6653" max="6653" width="7.85546875" style="22" bestFit="1" customWidth="1"/>
    <col min="6654" max="6654" width="7.7109375" style="22" bestFit="1" customWidth="1"/>
    <col min="6655" max="6656" width="16.85546875" style="22" bestFit="1" customWidth="1"/>
    <col min="6657" max="6906" width="9.140625" style="22"/>
    <col min="6907" max="6907" width="5.85546875" style="22" bestFit="1" customWidth="1"/>
    <col min="6908" max="6908" width="45.7109375" style="22" customWidth="1"/>
    <col min="6909" max="6909" width="7.85546875" style="22" bestFit="1" customWidth="1"/>
    <col min="6910" max="6910" width="7.7109375" style="22" bestFit="1" customWidth="1"/>
    <col min="6911" max="6912" width="16.85546875" style="22" bestFit="1" customWidth="1"/>
    <col min="6913" max="7162" width="9.140625" style="22"/>
    <col min="7163" max="7163" width="5.85546875" style="22" bestFit="1" customWidth="1"/>
    <col min="7164" max="7164" width="45.7109375" style="22" customWidth="1"/>
    <col min="7165" max="7165" width="7.85546875" style="22" bestFit="1" customWidth="1"/>
    <col min="7166" max="7166" width="7.7109375" style="22" bestFit="1" customWidth="1"/>
    <col min="7167" max="7168" width="16.85546875" style="22" bestFit="1" customWidth="1"/>
    <col min="7169" max="7418" width="9.140625" style="22"/>
    <col min="7419" max="7419" width="5.85546875" style="22" bestFit="1" customWidth="1"/>
    <col min="7420" max="7420" width="45.7109375" style="22" customWidth="1"/>
    <col min="7421" max="7421" width="7.85546875" style="22" bestFit="1" customWidth="1"/>
    <col min="7422" max="7422" width="7.7109375" style="22" bestFit="1" customWidth="1"/>
    <col min="7423" max="7424" width="16.85546875" style="22" bestFit="1" customWidth="1"/>
    <col min="7425" max="7674" width="9.140625" style="22"/>
    <col min="7675" max="7675" width="5.85546875" style="22" bestFit="1" customWidth="1"/>
    <col min="7676" max="7676" width="45.7109375" style="22" customWidth="1"/>
    <col min="7677" max="7677" width="7.85546875" style="22" bestFit="1" customWidth="1"/>
    <col min="7678" max="7678" width="7.7109375" style="22" bestFit="1" customWidth="1"/>
    <col min="7679" max="7680" width="16.85546875" style="22" bestFit="1" customWidth="1"/>
    <col min="7681" max="7930" width="9.140625" style="22"/>
    <col min="7931" max="7931" width="5.85546875" style="22" bestFit="1" customWidth="1"/>
    <col min="7932" max="7932" width="45.7109375" style="22" customWidth="1"/>
    <col min="7933" max="7933" width="7.85546875" style="22" bestFit="1" customWidth="1"/>
    <col min="7934" max="7934" width="7.7109375" style="22" bestFit="1" customWidth="1"/>
    <col min="7935" max="7936" width="16.85546875" style="22" bestFit="1" customWidth="1"/>
    <col min="7937" max="8186" width="9.140625" style="22"/>
    <col min="8187" max="8187" width="5.85546875" style="22" bestFit="1" customWidth="1"/>
    <col min="8188" max="8188" width="45.7109375" style="22" customWidth="1"/>
    <col min="8189" max="8189" width="7.85546875" style="22" bestFit="1" customWidth="1"/>
    <col min="8190" max="8190" width="7.7109375" style="22" bestFit="1" customWidth="1"/>
    <col min="8191" max="8192" width="16.85546875" style="22" bestFit="1" customWidth="1"/>
    <col min="8193" max="8442" width="9.140625" style="22"/>
    <col min="8443" max="8443" width="5.85546875" style="22" bestFit="1" customWidth="1"/>
    <col min="8444" max="8444" width="45.7109375" style="22" customWidth="1"/>
    <col min="8445" max="8445" width="7.85546875" style="22" bestFit="1" customWidth="1"/>
    <col min="8446" max="8446" width="7.7109375" style="22" bestFit="1" customWidth="1"/>
    <col min="8447" max="8448" width="16.85546875" style="22" bestFit="1" customWidth="1"/>
    <col min="8449" max="8698" width="9.140625" style="22"/>
    <col min="8699" max="8699" width="5.85546875" style="22" bestFit="1" customWidth="1"/>
    <col min="8700" max="8700" width="45.7109375" style="22" customWidth="1"/>
    <col min="8701" max="8701" width="7.85546875" style="22" bestFit="1" customWidth="1"/>
    <col min="8702" max="8702" width="7.7109375" style="22" bestFit="1" customWidth="1"/>
    <col min="8703" max="8704" width="16.85546875" style="22" bestFit="1" customWidth="1"/>
    <col min="8705" max="8954" width="9.140625" style="22"/>
    <col min="8955" max="8955" width="5.85546875" style="22" bestFit="1" customWidth="1"/>
    <col min="8956" max="8956" width="45.7109375" style="22" customWidth="1"/>
    <col min="8957" max="8957" width="7.85546875" style="22" bestFit="1" customWidth="1"/>
    <col min="8958" max="8958" width="7.7109375" style="22" bestFit="1" customWidth="1"/>
    <col min="8959" max="8960" width="16.85546875" style="22" bestFit="1" customWidth="1"/>
    <col min="8961" max="9210" width="9.140625" style="22"/>
    <col min="9211" max="9211" width="5.85546875" style="22" bestFit="1" customWidth="1"/>
    <col min="9212" max="9212" width="45.7109375" style="22" customWidth="1"/>
    <col min="9213" max="9213" width="7.85546875" style="22" bestFit="1" customWidth="1"/>
    <col min="9214" max="9214" width="7.7109375" style="22" bestFit="1" customWidth="1"/>
    <col min="9215" max="9216" width="16.85546875" style="22" bestFit="1" customWidth="1"/>
    <col min="9217" max="9466" width="9.140625" style="22"/>
    <col min="9467" max="9467" width="5.85546875" style="22" bestFit="1" customWidth="1"/>
    <col min="9468" max="9468" width="45.7109375" style="22" customWidth="1"/>
    <col min="9469" max="9469" width="7.85546875" style="22" bestFit="1" customWidth="1"/>
    <col min="9470" max="9470" width="7.7109375" style="22" bestFit="1" customWidth="1"/>
    <col min="9471" max="9472" width="16.85546875" style="22" bestFit="1" customWidth="1"/>
    <col min="9473" max="9722" width="9.140625" style="22"/>
    <col min="9723" max="9723" width="5.85546875" style="22" bestFit="1" customWidth="1"/>
    <col min="9724" max="9724" width="45.7109375" style="22" customWidth="1"/>
    <col min="9725" max="9725" width="7.85546875" style="22" bestFit="1" customWidth="1"/>
    <col min="9726" max="9726" width="7.7109375" style="22" bestFit="1" customWidth="1"/>
    <col min="9727" max="9728" width="16.85546875" style="22" bestFit="1" customWidth="1"/>
    <col min="9729" max="9978" width="9.140625" style="22"/>
    <col min="9979" max="9979" width="5.85546875" style="22" bestFit="1" customWidth="1"/>
    <col min="9980" max="9980" width="45.7109375" style="22" customWidth="1"/>
    <col min="9981" max="9981" width="7.85546875" style="22" bestFit="1" customWidth="1"/>
    <col min="9982" max="9982" width="7.7109375" style="22" bestFit="1" customWidth="1"/>
    <col min="9983" max="9984" width="16.85546875" style="22" bestFit="1" customWidth="1"/>
    <col min="9985" max="10234" width="9.140625" style="22"/>
    <col min="10235" max="10235" width="5.85546875" style="22" bestFit="1" customWidth="1"/>
    <col min="10236" max="10236" width="45.7109375" style="22" customWidth="1"/>
    <col min="10237" max="10237" width="7.85546875" style="22" bestFit="1" customWidth="1"/>
    <col min="10238" max="10238" width="7.7109375" style="22" bestFit="1" customWidth="1"/>
    <col min="10239" max="10240" width="16.85546875" style="22" bestFit="1" customWidth="1"/>
    <col min="10241" max="10490" width="9.140625" style="22"/>
    <col min="10491" max="10491" width="5.85546875" style="22" bestFit="1" customWidth="1"/>
    <col min="10492" max="10492" width="45.7109375" style="22" customWidth="1"/>
    <col min="10493" max="10493" width="7.85546875" style="22" bestFit="1" customWidth="1"/>
    <col min="10494" max="10494" width="7.7109375" style="22" bestFit="1" customWidth="1"/>
    <col min="10495" max="10496" width="16.85546875" style="22" bestFit="1" customWidth="1"/>
    <col min="10497" max="10746" width="9.140625" style="22"/>
    <col min="10747" max="10747" width="5.85546875" style="22" bestFit="1" customWidth="1"/>
    <col min="10748" max="10748" width="45.7109375" style="22" customWidth="1"/>
    <col min="10749" max="10749" width="7.85546875" style="22" bestFit="1" customWidth="1"/>
    <col min="10750" max="10750" width="7.7109375" style="22" bestFit="1" customWidth="1"/>
    <col min="10751" max="10752" width="16.85546875" style="22" bestFit="1" customWidth="1"/>
    <col min="10753" max="11002" width="9.140625" style="22"/>
    <col min="11003" max="11003" width="5.85546875" style="22" bestFit="1" customWidth="1"/>
    <col min="11004" max="11004" width="45.7109375" style="22" customWidth="1"/>
    <col min="11005" max="11005" width="7.85546875" style="22" bestFit="1" customWidth="1"/>
    <col min="11006" max="11006" width="7.7109375" style="22" bestFit="1" customWidth="1"/>
    <col min="11007" max="11008" width="16.85546875" style="22" bestFit="1" customWidth="1"/>
    <col min="11009" max="11258" width="9.140625" style="22"/>
    <col min="11259" max="11259" width="5.85546875" style="22" bestFit="1" customWidth="1"/>
    <col min="11260" max="11260" width="45.7109375" style="22" customWidth="1"/>
    <col min="11261" max="11261" width="7.85546875" style="22" bestFit="1" customWidth="1"/>
    <col min="11262" max="11262" width="7.7109375" style="22" bestFit="1" customWidth="1"/>
    <col min="11263" max="11264" width="16.85546875" style="22" bestFit="1" customWidth="1"/>
    <col min="11265" max="11514" width="9.140625" style="22"/>
    <col min="11515" max="11515" width="5.85546875" style="22" bestFit="1" customWidth="1"/>
    <col min="11516" max="11516" width="45.7109375" style="22" customWidth="1"/>
    <col min="11517" max="11517" width="7.85546875" style="22" bestFit="1" customWidth="1"/>
    <col min="11518" max="11518" width="7.7109375" style="22" bestFit="1" customWidth="1"/>
    <col min="11519" max="11520" width="16.85546875" style="22" bestFit="1" customWidth="1"/>
    <col min="11521" max="11770" width="9.140625" style="22"/>
    <col min="11771" max="11771" width="5.85546875" style="22" bestFit="1" customWidth="1"/>
    <col min="11772" max="11772" width="45.7109375" style="22" customWidth="1"/>
    <col min="11773" max="11773" width="7.85546875" style="22" bestFit="1" customWidth="1"/>
    <col min="11774" max="11774" width="7.7109375" style="22" bestFit="1" customWidth="1"/>
    <col min="11775" max="11776" width="16.85546875" style="22" bestFit="1" customWidth="1"/>
    <col min="11777" max="12026" width="9.140625" style="22"/>
    <col min="12027" max="12027" width="5.85546875" style="22" bestFit="1" customWidth="1"/>
    <col min="12028" max="12028" width="45.7109375" style="22" customWidth="1"/>
    <col min="12029" max="12029" width="7.85546875" style="22" bestFit="1" customWidth="1"/>
    <col min="12030" max="12030" width="7.7109375" style="22" bestFit="1" customWidth="1"/>
    <col min="12031" max="12032" width="16.85546875" style="22" bestFit="1" customWidth="1"/>
    <col min="12033" max="12282" width="9.140625" style="22"/>
    <col min="12283" max="12283" width="5.85546875" style="22" bestFit="1" customWidth="1"/>
    <col min="12284" max="12284" width="45.7109375" style="22" customWidth="1"/>
    <col min="12285" max="12285" width="7.85546875" style="22" bestFit="1" customWidth="1"/>
    <col min="12286" max="12286" width="7.7109375" style="22" bestFit="1" customWidth="1"/>
    <col min="12287" max="12288" width="16.85546875" style="22" bestFit="1" customWidth="1"/>
    <col min="12289" max="12538" width="9.140625" style="22"/>
    <col min="12539" max="12539" width="5.85546875" style="22" bestFit="1" customWidth="1"/>
    <col min="12540" max="12540" width="45.7109375" style="22" customWidth="1"/>
    <col min="12541" max="12541" width="7.85546875" style="22" bestFit="1" customWidth="1"/>
    <col min="12542" max="12542" width="7.7109375" style="22" bestFit="1" customWidth="1"/>
    <col min="12543" max="12544" width="16.85546875" style="22" bestFit="1" customWidth="1"/>
    <col min="12545" max="12794" width="9.140625" style="22"/>
    <col min="12795" max="12795" width="5.85546875" style="22" bestFit="1" customWidth="1"/>
    <col min="12796" max="12796" width="45.7109375" style="22" customWidth="1"/>
    <col min="12797" max="12797" width="7.85546875" style="22" bestFit="1" customWidth="1"/>
    <col min="12798" max="12798" width="7.7109375" style="22" bestFit="1" customWidth="1"/>
    <col min="12799" max="12800" width="16.85546875" style="22" bestFit="1" customWidth="1"/>
    <col min="12801" max="13050" width="9.140625" style="22"/>
    <col min="13051" max="13051" width="5.85546875" style="22" bestFit="1" customWidth="1"/>
    <col min="13052" max="13052" width="45.7109375" style="22" customWidth="1"/>
    <col min="13053" max="13053" width="7.85546875" style="22" bestFit="1" customWidth="1"/>
    <col min="13054" max="13054" width="7.7109375" style="22" bestFit="1" customWidth="1"/>
    <col min="13055" max="13056" width="16.85546875" style="22" bestFit="1" customWidth="1"/>
    <col min="13057" max="13306" width="9.140625" style="22"/>
    <col min="13307" max="13307" width="5.85546875" style="22" bestFit="1" customWidth="1"/>
    <col min="13308" max="13308" width="45.7109375" style="22" customWidth="1"/>
    <col min="13309" max="13309" width="7.85546875" style="22" bestFit="1" customWidth="1"/>
    <col min="13310" max="13310" width="7.7109375" style="22" bestFit="1" customWidth="1"/>
    <col min="13311" max="13312" width="16.85546875" style="22" bestFit="1" customWidth="1"/>
    <col min="13313" max="13562" width="9.140625" style="22"/>
    <col min="13563" max="13563" width="5.85546875" style="22" bestFit="1" customWidth="1"/>
    <col min="13564" max="13564" width="45.7109375" style="22" customWidth="1"/>
    <col min="13565" max="13565" width="7.85546875" style="22" bestFit="1" customWidth="1"/>
    <col min="13566" max="13566" width="7.7109375" style="22" bestFit="1" customWidth="1"/>
    <col min="13567" max="13568" width="16.85546875" style="22" bestFit="1" customWidth="1"/>
    <col min="13569" max="13818" width="9.140625" style="22"/>
    <col min="13819" max="13819" width="5.85546875" style="22" bestFit="1" customWidth="1"/>
    <col min="13820" max="13820" width="45.7109375" style="22" customWidth="1"/>
    <col min="13821" max="13821" width="7.85546875" style="22" bestFit="1" customWidth="1"/>
    <col min="13822" max="13822" width="7.7109375" style="22" bestFit="1" customWidth="1"/>
    <col min="13823" max="13824" width="16.85546875" style="22" bestFit="1" customWidth="1"/>
    <col min="13825" max="14074" width="9.140625" style="22"/>
    <col min="14075" max="14075" width="5.85546875" style="22" bestFit="1" customWidth="1"/>
    <col min="14076" max="14076" width="45.7109375" style="22" customWidth="1"/>
    <col min="14077" max="14077" width="7.85546875" style="22" bestFit="1" customWidth="1"/>
    <col min="14078" max="14078" width="7.7109375" style="22" bestFit="1" customWidth="1"/>
    <col min="14079" max="14080" width="16.85546875" style="22" bestFit="1" customWidth="1"/>
    <col min="14081" max="14330" width="9.140625" style="22"/>
    <col min="14331" max="14331" width="5.85546875" style="22" bestFit="1" customWidth="1"/>
    <col min="14332" max="14332" width="45.7109375" style="22" customWidth="1"/>
    <col min="14333" max="14333" width="7.85546875" style="22" bestFit="1" customWidth="1"/>
    <col min="14334" max="14334" width="7.7109375" style="22" bestFit="1" customWidth="1"/>
    <col min="14335" max="14336" width="16.85546875" style="22" bestFit="1" customWidth="1"/>
    <col min="14337" max="14586" width="9.140625" style="22"/>
    <col min="14587" max="14587" width="5.85546875" style="22" bestFit="1" customWidth="1"/>
    <col min="14588" max="14588" width="45.7109375" style="22" customWidth="1"/>
    <col min="14589" max="14589" width="7.85546875" style="22" bestFit="1" customWidth="1"/>
    <col min="14590" max="14590" width="7.7109375" style="22" bestFit="1" customWidth="1"/>
    <col min="14591" max="14592" width="16.85546875" style="22" bestFit="1" customWidth="1"/>
    <col min="14593" max="14842" width="9.140625" style="22"/>
    <col min="14843" max="14843" width="5.85546875" style="22" bestFit="1" customWidth="1"/>
    <col min="14844" max="14844" width="45.7109375" style="22" customWidth="1"/>
    <col min="14845" max="14845" width="7.85546875" style="22" bestFit="1" customWidth="1"/>
    <col min="14846" max="14846" width="7.7109375" style="22" bestFit="1" customWidth="1"/>
    <col min="14847" max="14848" width="16.85546875" style="22" bestFit="1" customWidth="1"/>
    <col min="14849" max="15098" width="9.140625" style="22"/>
    <col min="15099" max="15099" width="5.85546875" style="22" bestFit="1" customWidth="1"/>
    <col min="15100" max="15100" width="45.7109375" style="22" customWidth="1"/>
    <col min="15101" max="15101" width="7.85546875" style="22" bestFit="1" customWidth="1"/>
    <col min="15102" max="15102" width="7.7109375" style="22" bestFit="1" customWidth="1"/>
    <col min="15103" max="15104" width="16.85546875" style="22" bestFit="1" customWidth="1"/>
    <col min="15105" max="15354" width="9.140625" style="22"/>
    <col min="15355" max="15355" width="5.85546875" style="22" bestFit="1" customWidth="1"/>
    <col min="15356" max="15356" width="45.7109375" style="22" customWidth="1"/>
    <col min="15357" max="15357" width="7.85546875" style="22" bestFit="1" customWidth="1"/>
    <col min="15358" max="15358" width="7.7109375" style="22" bestFit="1" customWidth="1"/>
    <col min="15359" max="15360" width="16.85546875" style="22" bestFit="1" customWidth="1"/>
    <col min="15361" max="15610" width="9.140625" style="22"/>
    <col min="15611" max="15611" width="5.85546875" style="22" bestFit="1" customWidth="1"/>
    <col min="15612" max="15612" width="45.7109375" style="22" customWidth="1"/>
    <col min="15613" max="15613" width="7.85546875" style="22" bestFit="1" customWidth="1"/>
    <col min="15614" max="15614" width="7.7109375" style="22" bestFit="1" customWidth="1"/>
    <col min="15615" max="15616" width="16.85546875" style="22" bestFit="1" customWidth="1"/>
    <col min="15617" max="15866" width="9.140625" style="22"/>
    <col min="15867" max="15867" width="5.85546875" style="22" bestFit="1" customWidth="1"/>
    <col min="15868" max="15868" width="45.7109375" style="22" customWidth="1"/>
    <col min="15869" max="15869" width="7.85546875" style="22" bestFit="1" customWidth="1"/>
    <col min="15870" max="15870" width="7.7109375" style="22" bestFit="1" customWidth="1"/>
    <col min="15871" max="15872" width="16.85546875" style="22" bestFit="1" customWidth="1"/>
    <col min="15873" max="16122" width="9.140625" style="22"/>
    <col min="16123" max="16123" width="5.85546875" style="22" bestFit="1" customWidth="1"/>
    <col min="16124" max="16124" width="45.7109375" style="22" customWidth="1"/>
    <col min="16125" max="16125" width="7.85546875" style="22" bestFit="1" customWidth="1"/>
    <col min="16126" max="16126" width="7.7109375" style="22" bestFit="1" customWidth="1"/>
    <col min="16127" max="16128" width="16.85546875" style="22" bestFit="1" customWidth="1"/>
    <col min="16129" max="16378" width="9.140625" style="22"/>
    <col min="16379" max="16384" width="8.85546875" style="22" customWidth="1"/>
  </cols>
  <sheetData>
    <row r="1" spans="1:6" ht="21" customHeight="1" thickBot="1">
      <c r="A1" s="161" t="s">
        <v>177</v>
      </c>
      <c r="B1" s="161"/>
      <c r="C1" s="161"/>
      <c r="D1" s="161"/>
      <c r="E1" s="161"/>
      <c r="F1" s="161"/>
    </row>
    <row r="2" spans="1:6" ht="15" customHeight="1" thickBot="1">
      <c r="A2" s="66"/>
      <c r="B2" s="63" t="s">
        <v>95</v>
      </c>
      <c r="C2" s="64"/>
      <c r="D2" s="64"/>
      <c r="E2" s="65"/>
      <c r="F2" s="67">
        <f>F96</f>
        <v>0</v>
      </c>
    </row>
    <row r="3" spans="1:6" ht="9" customHeight="1" thickBot="1">
      <c r="A3" s="62"/>
      <c r="B3" s="63"/>
      <c r="C3" s="64"/>
      <c r="D3" s="64"/>
      <c r="E3" s="65"/>
      <c r="F3" s="65"/>
    </row>
    <row r="4" spans="1:6" ht="34.5" customHeight="1" thickBot="1">
      <c r="A4" s="10" t="s">
        <v>40</v>
      </c>
      <c r="B4" s="5" t="s">
        <v>4</v>
      </c>
      <c r="C4" s="6" t="s">
        <v>3</v>
      </c>
      <c r="D4" s="6" t="s">
        <v>5</v>
      </c>
      <c r="E4" s="24" t="s">
        <v>92</v>
      </c>
      <c r="F4" s="11" t="s">
        <v>93</v>
      </c>
    </row>
    <row r="5" spans="1:6" ht="38.25">
      <c r="A5" s="111"/>
      <c r="B5" s="112" t="s">
        <v>66</v>
      </c>
      <c r="C5" s="113"/>
      <c r="D5" s="114"/>
      <c r="E5" s="115"/>
      <c r="F5" s="116"/>
    </row>
    <row r="6" spans="1:6" ht="20.25" customHeight="1">
      <c r="A6" s="28"/>
      <c r="B6" s="41" t="s">
        <v>41</v>
      </c>
      <c r="C6" s="20"/>
      <c r="D6" s="29"/>
      <c r="E6" s="7"/>
      <c r="F6" s="21"/>
    </row>
    <row r="7" spans="1:6" ht="14.25" customHeight="1">
      <c r="A7" s="28"/>
      <c r="B7" s="41"/>
      <c r="C7" s="20"/>
      <c r="D7" s="29"/>
      <c r="E7" s="7"/>
      <c r="F7" s="21"/>
    </row>
    <row r="8" spans="1:6" ht="61.5" customHeight="1">
      <c r="A8" s="28"/>
      <c r="B8" s="162" t="s">
        <v>96</v>
      </c>
      <c r="C8" s="162"/>
      <c r="D8" s="162"/>
      <c r="E8" s="162"/>
      <c r="F8" s="21"/>
    </row>
    <row r="9" spans="1:6" ht="12.75">
      <c r="A9" s="28"/>
      <c r="B9" s="132" t="s">
        <v>101</v>
      </c>
      <c r="C9" s="131"/>
      <c r="D9" s="131"/>
      <c r="E9" s="131"/>
      <c r="F9" s="21"/>
    </row>
    <row r="10" spans="1:6" ht="85.5" customHeight="1">
      <c r="A10" s="28"/>
      <c r="B10" s="163" t="s">
        <v>102</v>
      </c>
      <c r="C10" s="163"/>
      <c r="D10" s="163"/>
      <c r="E10" s="163"/>
      <c r="F10" s="21"/>
    </row>
    <row r="11" spans="1:6" ht="12.75">
      <c r="A11" s="30"/>
      <c r="B11" s="31"/>
      <c r="C11" s="73"/>
      <c r="D11" s="74"/>
      <c r="E11" s="75"/>
      <c r="F11" s="21"/>
    </row>
    <row r="12" spans="1:6" ht="12.75">
      <c r="A12" s="30"/>
      <c r="B12" s="41" t="s">
        <v>42</v>
      </c>
      <c r="C12" s="73"/>
      <c r="D12" s="74"/>
      <c r="E12" s="75"/>
      <c r="F12" s="21"/>
    </row>
    <row r="13" spans="1:6" s="15" customFormat="1" ht="12.75">
      <c r="A13" s="46"/>
      <c r="B13" s="31"/>
      <c r="C13" s="73"/>
      <c r="D13" s="74"/>
      <c r="E13" s="75"/>
      <c r="F13" s="47"/>
    </row>
    <row r="14" spans="1:6" s="15" customFormat="1" ht="12.75">
      <c r="A14" s="46"/>
      <c r="B14" s="23" t="s">
        <v>33</v>
      </c>
      <c r="C14" s="76"/>
      <c r="D14" s="76"/>
      <c r="E14" s="77"/>
      <c r="F14" s="47"/>
    </row>
    <row r="15" spans="1:6" s="15" customFormat="1" ht="89.25">
      <c r="A15" s="48"/>
      <c r="B15" s="44" t="s">
        <v>34</v>
      </c>
      <c r="C15" s="76"/>
      <c r="D15" s="76"/>
      <c r="E15" s="77"/>
      <c r="F15" s="47"/>
    </row>
    <row r="16" spans="1:6" s="9" customFormat="1" ht="102">
      <c r="A16" s="49"/>
      <c r="B16" s="44" t="s">
        <v>35</v>
      </c>
      <c r="C16" s="76"/>
      <c r="D16" s="78"/>
      <c r="E16" s="79"/>
      <c r="F16" s="51"/>
    </row>
    <row r="17" spans="1:8" s="9" customFormat="1" ht="38.25">
      <c r="A17" s="49"/>
      <c r="B17" s="50" t="s">
        <v>11</v>
      </c>
      <c r="C17" s="76"/>
      <c r="D17" s="78"/>
      <c r="E17" s="79"/>
      <c r="F17" s="51"/>
    </row>
    <row r="18" spans="1:8" s="9" customFormat="1" ht="12.75">
      <c r="A18" s="49"/>
      <c r="B18" s="52" t="s">
        <v>12</v>
      </c>
      <c r="C18" s="80"/>
      <c r="D18" s="78"/>
      <c r="E18" s="77"/>
      <c r="F18" s="51"/>
    </row>
    <row r="19" spans="1:8" s="9" customFormat="1" ht="12.75">
      <c r="A19" s="17">
        <v>1</v>
      </c>
      <c r="B19" s="87" t="s">
        <v>39</v>
      </c>
      <c r="C19" s="80"/>
      <c r="D19" s="78"/>
      <c r="E19" s="77"/>
      <c r="F19" s="45"/>
    </row>
    <row r="20" spans="1:8" s="9" customFormat="1" ht="51">
      <c r="A20" s="49"/>
      <c r="B20" s="3" t="s">
        <v>99</v>
      </c>
      <c r="C20" s="80">
        <v>1</v>
      </c>
      <c r="D20" s="81" t="s">
        <v>27</v>
      </c>
      <c r="E20" s="82"/>
      <c r="F20" s="45">
        <f>C20*E20</f>
        <v>0</v>
      </c>
    </row>
    <row r="21" spans="1:8" s="9" customFormat="1" ht="12.75">
      <c r="A21" s="49"/>
      <c r="B21" s="52" t="s">
        <v>13</v>
      </c>
      <c r="C21" s="83"/>
      <c r="D21" s="76"/>
      <c r="E21" s="77"/>
      <c r="F21" s="53"/>
    </row>
    <row r="22" spans="1:8" s="9" customFormat="1" ht="76.5">
      <c r="A22" s="49"/>
      <c r="B22" s="44" t="s">
        <v>100</v>
      </c>
      <c r="C22" s="83"/>
      <c r="D22" s="76"/>
      <c r="E22" s="77"/>
      <c r="F22" s="45"/>
    </row>
    <row r="23" spans="1:8" s="9" customFormat="1" ht="12.75">
      <c r="A23" s="17">
        <v>1</v>
      </c>
      <c r="B23" s="44" t="s">
        <v>124</v>
      </c>
      <c r="C23" s="80">
        <f>3*2.5*2.5</f>
        <v>18.75</v>
      </c>
      <c r="D23" s="81" t="s">
        <v>10</v>
      </c>
      <c r="E23" s="72"/>
      <c r="F23" s="45">
        <f t="shared" ref="F23" si="0">C23*E23</f>
        <v>0</v>
      </c>
    </row>
    <row r="24" spans="1:8" s="9" customFormat="1" ht="12.75">
      <c r="A24" s="17"/>
      <c r="B24" s="44"/>
      <c r="C24" s="80"/>
      <c r="D24" s="81"/>
      <c r="E24" s="77"/>
      <c r="F24" s="53"/>
    </row>
    <row r="25" spans="1:8" s="15" customFormat="1" ht="13.5" customHeight="1">
      <c r="A25" s="49"/>
      <c r="B25" s="52" t="s">
        <v>44</v>
      </c>
      <c r="C25" s="80"/>
      <c r="D25" s="76"/>
      <c r="E25" s="77"/>
      <c r="F25" s="35"/>
    </row>
    <row r="26" spans="1:8" s="15" customFormat="1" ht="12.75">
      <c r="A26" s="46"/>
      <c r="B26" s="23" t="s">
        <v>33</v>
      </c>
      <c r="C26" s="80"/>
      <c r="D26" s="76"/>
      <c r="E26" s="77"/>
      <c r="F26" s="35"/>
    </row>
    <row r="27" spans="1:8" s="9" customFormat="1" ht="38.25">
      <c r="A27" s="46"/>
      <c r="B27" s="54" t="s">
        <v>54</v>
      </c>
      <c r="C27" s="80"/>
      <c r="D27" s="76"/>
      <c r="E27" s="77"/>
      <c r="F27" s="53"/>
    </row>
    <row r="28" spans="1:8" s="9" customFormat="1" ht="12.75">
      <c r="A28" s="49"/>
      <c r="B28" s="55"/>
      <c r="C28" s="80"/>
      <c r="D28" s="78"/>
      <c r="E28" s="77"/>
      <c r="F28" s="53"/>
    </row>
    <row r="29" spans="1:8" s="9" customFormat="1" ht="76.5">
      <c r="A29" s="49"/>
      <c r="B29" s="54" t="s">
        <v>77</v>
      </c>
      <c r="C29" s="80"/>
      <c r="D29" s="78"/>
      <c r="E29" s="77"/>
      <c r="F29" s="53"/>
    </row>
    <row r="30" spans="1:8" s="9" customFormat="1" ht="12.75">
      <c r="A30" s="17"/>
      <c r="B30" s="44"/>
      <c r="C30" s="80"/>
      <c r="D30" s="81"/>
      <c r="E30" s="77"/>
      <c r="F30" s="45"/>
    </row>
    <row r="31" spans="1:8" s="9" customFormat="1" ht="12.75">
      <c r="A31" s="17">
        <v>1</v>
      </c>
      <c r="B31" s="44" t="s">
        <v>45</v>
      </c>
      <c r="C31" s="80">
        <v>18</v>
      </c>
      <c r="D31" s="81" t="s">
        <v>10</v>
      </c>
      <c r="E31" s="72"/>
      <c r="F31" s="45">
        <f t="shared" ref="F31:F32" si="1">C31*E31</f>
        <v>0</v>
      </c>
    </row>
    <row r="32" spans="1:8" ht="12.75">
      <c r="A32" s="17">
        <v>2</v>
      </c>
      <c r="B32" s="44" t="s">
        <v>125</v>
      </c>
      <c r="C32" s="80">
        <v>18</v>
      </c>
      <c r="D32" s="81" t="s">
        <v>10</v>
      </c>
      <c r="E32" s="72"/>
      <c r="F32" s="45">
        <f t="shared" si="1"/>
        <v>0</v>
      </c>
      <c r="H32" s="9"/>
    </row>
    <row r="33" spans="1:8" ht="12.75">
      <c r="A33" s="17"/>
      <c r="B33" s="44"/>
      <c r="C33" s="80"/>
      <c r="D33" s="81"/>
      <c r="E33" s="77"/>
      <c r="F33" s="53"/>
      <c r="H33" s="9"/>
    </row>
    <row r="34" spans="1:8" s="9" customFormat="1" ht="12.75">
      <c r="A34" s="17"/>
      <c r="B34" s="41" t="s">
        <v>47</v>
      </c>
      <c r="C34" s="80"/>
      <c r="D34" s="81"/>
      <c r="E34" s="77"/>
      <c r="F34" s="53"/>
    </row>
    <row r="35" spans="1:8" s="9" customFormat="1" ht="186.75" customHeight="1">
      <c r="A35" s="56" t="s">
        <v>7</v>
      </c>
      <c r="B35" s="167" t="s">
        <v>59</v>
      </c>
      <c r="C35" s="168"/>
      <c r="D35" s="169"/>
      <c r="E35" s="77"/>
      <c r="F35" s="51"/>
    </row>
    <row r="36" spans="1:8" s="9" customFormat="1" ht="12.75">
      <c r="A36" s="56"/>
      <c r="B36" s="8" t="s">
        <v>8</v>
      </c>
      <c r="C36" s="84"/>
      <c r="D36" s="84"/>
      <c r="E36" s="79"/>
      <c r="F36" s="51"/>
    </row>
    <row r="37" spans="1:8" s="9" customFormat="1" ht="38.25">
      <c r="A37" s="56"/>
      <c r="B37" s="40" t="s">
        <v>36</v>
      </c>
      <c r="C37" s="84"/>
      <c r="D37" s="84"/>
      <c r="E37" s="79"/>
      <c r="F37" s="45"/>
    </row>
    <row r="38" spans="1:8" s="9" customFormat="1" ht="12.75">
      <c r="A38" s="17">
        <v>1</v>
      </c>
      <c r="B38" s="44" t="s">
        <v>153</v>
      </c>
      <c r="C38" s="84">
        <f>2.5*2.5*1.1</f>
        <v>6.8750000000000009</v>
      </c>
      <c r="D38" s="81" t="s">
        <v>2</v>
      </c>
      <c r="E38" s="85"/>
      <c r="F38" s="45">
        <f t="shared" ref="F38" si="2">C38*E38</f>
        <v>0</v>
      </c>
    </row>
    <row r="39" spans="1:8" s="9" customFormat="1" ht="12.75">
      <c r="A39" s="17"/>
      <c r="B39" s="8" t="s">
        <v>9</v>
      </c>
      <c r="C39" s="84"/>
      <c r="D39" s="84"/>
      <c r="E39" s="79"/>
      <c r="F39" s="53"/>
    </row>
    <row r="40" spans="1:8" s="9" customFormat="1" ht="76.5">
      <c r="A40" s="17"/>
      <c r="B40" s="40" t="s">
        <v>60</v>
      </c>
      <c r="C40" s="84"/>
      <c r="D40" s="84"/>
      <c r="E40" s="79"/>
      <c r="F40" s="45"/>
    </row>
    <row r="41" spans="1:8" s="9" customFormat="1" ht="12.75">
      <c r="A41" s="17">
        <v>1</v>
      </c>
      <c r="B41" s="3" t="s">
        <v>61</v>
      </c>
      <c r="C41" s="84">
        <f>0.5*0.3*(2.5*4)</f>
        <v>1.5</v>
      </c>
      <c r="D41" s="81" t="s">
        <v>10</v>
      </c>
      <c r="E41" s="85"/>
      <c r="F41" s="45">
        <f t="shared" ref="F41:F43" si="3">C41*E41</f>
        <v>0</v>
      </c>
    </row>
    <row r="42" spans="1:8" ht="12.75">
      <c r="A42" s="17">
        <v>2</v>
      </c>
      <c r="B42" s="40" t="s">
        <v>105</v>
      </c>
      <c r="C42" s="84">
        <v>0</v>
      </c>
      <c r="D42" s="81" t="s">
        <v>10</v>
      </c>
      <c r="E42" s="85"/>
      <c r="F42" s="45">
        <f t="shared" si="3"/>
        <v>0</v>
      </c>
      <c r="H42" s="9"/>
    </row>
    <row r="43" spans="1:8" ht="16.5" customHeight="1">
      <c r="A43" s="17">
        <v>3</v>
      </c>
      <c r="B43" s="40" t="s">
        <v>126</v>
      </c>
      <c r="C43" s="84">
        <f>3*3*0.2</f>
        <v>1.8</v>
      </c>
      <c r="D43" s="81" t="s">
        <v>10</v>
      </c>
      <c r="E43" s="85"/>
      <c r="F43" s="45">
        <f t="shared" si="3"/>
        <v>0</v>
      </c>
      <c r="H43" s="9"/>
    </row>
    <row r="44" spans="1:8" ht="12.75">
      <c r="A44" s="30"/>
      <c r="B44" s="31"/>
      <c r="C44" s="73"/>
      <c r="D44" s="74"/>
      <c r="E44" s="75"/>
      <c r="F44" s="21"/>
    </row>
    <row r="45" spans="1:8" ht="12.75">
      <c r="A45" s="30"/>
      <c r="B45" s="41" t="s">
        <v>48</v>
      </c>
      <c r="C45" s="73"/>
      <c r="D45" s="74"/>
      <c r="E45" s="75"/>
      <c r="F45" s="21"/>
    </row>
    <row r="46" spans="1:8" ht="12.75">
      <c r="A46" s="30"/>
      <c r="B46" s="42" t="s">
        <v>49</v>
      </c>
      <c r="C46" s="73"/>
      <c r="D46" s="74"/>
      <c r="E46" s="75"/>
      <c r="F46" s="45"/>
    </row>
    <row r="47" spans="1:8" ht="38.25">
      <c r="A47" s="17">
        <v>1</v>
      </c>
      <c r="B47" s="40" t="s">
        <v>62</v>
      </c>
      <c r="C47" s="84">
        <f>(2.5*4)*1</f>
        <v>10</v>
      </c>
      <c r="D47" s="81" t="s">
        <v>2</v>
      </c>
      <c r="E47" s="85"/>
      <c r="F47" s="45">
        <f t="shared" ref="F47" si="4">C47*E47</f>
        <v>0</v>
      </c>
    </row>
    <row r="48" spans="1:8" ht="12.75">
      <c r="A48" s="17"/>
      <c r="B48" s="42" t="s">
        <v>50</v>
      </c>
      <c r="C48" s="84"/>
      <c r="D48" s="81"/>
      <c r="E48" s="79"/>
      <c r="F48" s="45"/>
    </row>
    <row r="49" spans="1:6" ht="38.25">
      <c r="A49" s="17">
        <v>1</v>
      </c>
      <c r="B49" s="40" t="s">
        <v>155</v>
      </c>
      <c r="C49" s="84">
        <f>(2.5*4)*3.5</f>
        <v>35</v>
      </c>
      <c r="D49" s="81" t="s">
        <v>2</v>
      </c>
      <c r="E49" s="85"/>
      <c r="F49" s="45">
        <f t="shared" ref="F49:F51" si="5">C49*E49</f>
        <v>0</v>
      </c>
    </row>
    <row r="50" spans="1:6" ht="48.75" customHeight="1">
      <c r="A50" s="17">
        <v>2</v>
      </c>
      <c r="B50" s="40" t="s">
        <v>154</v>
      </c>
      <c r="C50" s="84">
        <f>(2.5*5)*3.3</f>
        <v>41.25</v>
      </c>
      <c r="D50" s="81" t="s">
        <v>2</v>
      </c>
      <c r="E50" s="85"/>
      <c r="F50" s="45">
        <f t="shared" si="5"/>
        <v>0</v>
      </c>
    </row>
    <row r="51" spans="1:6" ht="38.25">
      <c r="A51" s="17">
        <v>3</v>
      </c>
      <c r="B51" s="40" t="s">
        <v>170</v>
      </c>
      <c r="C51" s="84">
        <f>2.5*1</f>
        <v>2.5</v>
      </c>
      <c r="D51" s="81" t="s">
        <v>2</v>
      </c>
      <c r="E51" s="85"/>
      <c r="F51" s="45">
        <f t="shared" si="5"/>
        <v>0</v>
      </c>
    </row>
    <row r="52" spans="1:6" ht="12.75">
      <c r="A52" s="17"/>
      <c r="B52" s="41" t="s">
        <v>51</v>
      </c>
      <c r="C52" s="84"/>
      <c r="D52" s="81"/>
      <c r="E52" s="79"/>
      <c r="F52" s="53"/>
    </row>
    <row r="53" spans="1:6" ht="12.75">
      <c r="A53" s="17"/>
      <c r="B53" s="42" t="s">
        <v>52</v>
      </c>
      <c r="C53" s="84"/>
      <c r="D53" s="81"/>
      <c r="E53" s="79"/>
      <c r="F53" s="45"/>
    </row>
    <row r="54" spans="1:6" ht="51">
      <c r="A54" s="17">
        <v>1</v>
      </c>
      <c r="B54" s="40" t="s">
        <v>156</v>
      </c>
      <c r="C54" s="84">
        <f>2.5*2.5</f>
        <v>6.25</v>
      </c>
      <c r="D54" s="81" t="s">
        <v>2</v>
      </c>
      <c r="E54" s="85"/>
      <c r="F54" s="45">
        <f t="shared" ref="F54" si="6">C54*E54</f>
        <v>0</v>
      </c>
    </row>
    <row r="55" spans="1:6" ht="12.75">
      <c r="A55" s="17"/>
      <c r="B55" s="41" t="s">
        <v>53</v>
      </c>
      <c r="C55" s="84"/>
      <c r="D55" s="81"/>
      <c r="E55" s="79"/>
      <c r="F55" s="45"/>
    </row>
    <row r="56" spans="1:6" ht="63.75">
      <c r="A56" s="17">
        <v>1</v>
      </c>
      <c r="B56" s="40" t="s">
        <v>158</v>
      </c>
      <c r="C56" s="84">
        <v>2</v>
      </c>
      <c r="D56" s="81" t="s">
        <v>38</v>
      </c>
      <c r="E56" s="85"/>
      <c r="F56" s="45">
        <f t="shared" ref="F56:F57" si="7">C56*E56</f>
        <v>0</v>
      </c>
    </row>
    <row r="57" spans="1:6" ht="63.75">
      <c r="A57" s="17">
        <v>2</v>
      </c>
      <c r="B57" s="40" t="s">
        <v>157</v>
      </c>
      <c r="C57" s="84">
        <v>2</v>
      </c>
      <c r="D57" s="81" t="s">
        <v>38</v>
      </c>
      <c r="E57" s="85"/>
      <c r="F57" s="45">
        <f t="shared" si="7"/>
        <v>0</v>
      </c>
    </row>
    <row r="58" spans="1:6" ht="12.75">
      <c r="A58" s="17"/>
      <c r="B58" s="41" t="s">
        <v>63</v>
      </c>
      <c r="C58" s="84"/>
      <c r="D58" s="81"/>
      <c r="E58" s="79"/>
      <c r="F58" s="53"/>
    </row>
    <row r="59" spans="1:6" ht="12.75">
      <c r="A59" s="17"/>
      <c r="B59" s="42" t="s">
        <v>0</v>
      </c>
      <c r="C59" s="84"/>
      <c r="D59" s="81"/>
      <c r="E59" s="79"/>
      <c r="F59" s="53"/>
    </row>
    <row r="60" spans="1:6" ht="127.5">
      <c r="A60" s="17"/>
      <c r="B60" s="57" t="s">
        <v>78</v>
      </c>
      <c r="C60" s="84"/>
      <c r="D60" s="81"/>
      <c r="E60" s="79"/>
      <c r="F60" s="45"/>
    </row>
    <row r="61" spans="1:6" ht="12.75">
      <c r="A61" s="17">
        <v>1</v>
      </c>
      <c r="B61" s="57" t="s">
        <v>107</v>
      </c>
      <c r="C61" s="84">
        <f>(2.5*6)*3</f>
        <v>45</v>
      </c>
      <c r="D61" s="81" t="s">
        <v>2</v>
      </c>
      <c r="E61" s="85"/>
      <c r="F61" s="45">
        <f t="shared" ref="F61" si="8">C61*E61</f>
        <v>0</v>
      </c>
    </row>
    <row r="62" spans="1:6" ht="12.75">
      <c r="A62" s="17">
        <v>2</v>
      </c>
      <c r="B62" s="57" t="s">
        <v>159</v>
      </c>
      <c r="C62" s="84">
        <f>(2.5*4)*3.3</f>
        <v>33</v>
      </c>
      <c r="D62" s="81" t="s">
        <v>2</v>
      </c>
      <c r="E62" s="85"/>
      <c r="F62" s="45">
        <f t="shared" ref="F62" si="9">C62*E62</f>
        <v>0</v>
      </c>
    </row>
    <row r="63" spans="1:6" ht="12.75">
      <c r="A63" s="17">
        <v>3</v>
      </c>
      <c r="B63" s="57" t="s">
        <v>160</v>
      </c>
      <c r="C63" s="84">
        <f>(2.5*4)*3</f>
        <v>30</v>
      </c>
      <c r="D63" s="81" t="s">
        <v>2</v>
      </c>
      <c r="E63" s="85"/>
      <c r="F63" s="45">
        <f t="shared" ref="F63:F64" si="10">C63*E63</f>
        <v>0</v>
      </c>
    </row>
    <row r="64" spans="1:6" ht="12.75">
      <c r="A64" s="17">
        <v>4</v>
      </c>
      <c r="B64" s="40" t="s">
        <v>162</v>
      </c>
      <c r="C64" s="84">
        <f>2.5*1</f>
        <v>2.5</v>
      </c>
      <c r="D64" s="81" t="s">
        <v>2</v>
      </c>
      <c r="E64" s="85"/>
      <c r="F64" s="45">
        <f t="shared" si="10"/>
        <v>0</v>
      </c>
    </row>
    <row r="65" spans="1:6" ht="12.75">
      <c r="A65" s="17"/>
      <c r="B65" s="2" t="s">
        <v>1</v>
      </c>
      <c r="C65" s="84"/>
      <c r="D65" s="81"/>
      <c r="E65" s="79"/>
      <c r="F65" s="45"/>
    </row>
    <row r="66" spans="1:6" ht="114.75">
      <c r="A66" s="17"/>
      <c r="B66" s="57" t="s">
        <v>64</v>
      </c>
      <c r="C66" s="84"/>
      <c r="D66" s="81"/>
      <c r="E66" s="79"/>
      <c r="F66" s="45"/>
    </row>
    <row r="67" spans="1:6" ht="12.75">
      <c r="A67" s="17">
        <v>1</v>
      </c>
      <c r="B67" s="57" t="s">
        <v>107</v>
      </c>
      <c r="C67" s="84">
        <f>C61</f>
        <v>45</v>
      </c>
      <c r="D67" s="81" t="s">
        <v>2</v>
      </c>
      <c r="E67" s="85"/>
      <c r="F67" s="45">
        <f t="shared" ref="F67:F71" si="11">C67*E67</f>
        <v>0</v>
      </c>
    </row>
    <row r="68" spans="1:6" ht="12.75">
      <c r="A68" s="17">
        <v>2</v>
      </c>
      <c r="B68" s="89" t="s">
        <v>110</v>
      </c>
      <c r="C68" s="84"/>
      <c r="D68" s="81"/>
      <c r="E68" s="130"/>
      <c r="F68" s="45">
        <f t="shared" si="11"/>
        <v>0</v>
      </c>
    </row>
    <row r="69" spans="1:6" ht="12.75">
      <c r="A69" s="91">
        <v>2.1</v>
      </c>
      <c r="B69" s="90" t="s">
        <v>111</v>
      </c>
      <c r="C69" s="84">
        <f>(2.5*6)*2</f>
        <v>30</v>
      </c>
      <c r="D69" s="81" t="s">
        <v>2</v>
      </c>
      <c r="E69" s="85"/>
      <c r="F69" s="45">
        <f t="shared" si="11"/>
        <v>0</v>
      </c>
    </row>
    <row r="70" spans="1:6" ht="12.75">
      <c r="A70" s="17">
        <v>3</v>
      </c>
      <c r="B70" s="57" t="s">
        <v>108</v>
      </c>
      <c r="C70" s="84">
        <f>C62</f>
        <v>33</v>
      </c>
      <c r="D70" s="81" t="s">
        <v>2</v>
      </c>
      <c r="E70" s="85"/>
      <c r="F70" s="45">
        <f t="shared" si="11"/>
        <v>0</v>
      </c>
    </row>
    <row r="71" spans="1:6" ht="12.75">
      <c r="A71" s="17">
        <v>4</v>
      </c>
      <c r="B71" s="57" t="s">
        <v>65</v>
      </c>
      <c r="C71" s="84">
        <f>C64</f>
        <v>2.5</v>
      </c>
      <c r="D71" s="81" t="s">
        <v>2</v>
      </c>
      <c r="E71" s="85"/>
      <c r="F71" s="45">
        <f t="shared" si="11"/>
        <v>0</v>
      </c>
    </row>
    <row r="72" spans="1:6" ht="25.5">
      <c r="A72" s="17"/>
      <c r="B72" s="41" t="s">
        <v>127</v>
      </c>
      <c r="C72" s="84"/>
      <c r="D72" s="81"/>
      <c r="E72" s="130"/>
      <c r="F72" s="45"/>
    </row>
    <row r="73" spans="1:6" ht="12.75">
      <c r="A73" s="17"/>
      <c r="B73" s="92" t="s">
        <v>128</v>
      </c>
      <c r="C73" s="84"/>
      <c r="D73" s="81"/>
      <c r="E73" s="130"/>
      <c r="F73" s="45"/>
    </row>
    <row r="74" spans="1:6" ht="12.75">
      <c r="A74" s="17"/>
      <c r="B74" s="89" t="s">
        <v>110</v>
      </c>
      <c r="C74" s="84"/>
      <c r="D74" s="81"/>
      <c r="E74" s="130"/>
      <c r="F74" s="45"/>
    </row>
    <row r="75" spans="1:6" ht="63.75">
      <c r="A75" s="17">
        <v>1</v>
      </c>
      <c r="B75" s="133" t="s">
        <v>161</v>
      </c>
      <c r="C75" s="84">
        <f>C63</f>
        <v>30</v>
      </c>
      <c r="D75" s="81" t="s">
        <v>2</v>
      </c>
      <c r="E75" s="85"/>
      <c r="F75" s="45">
        <f t="shared" ref="F75" si="12">C75*E75</f>
        <v>0</v>
      </c>
    </row>
    <row r="76" spans="1:6" ht="12.75">
      <c r="A76" s="17"/>
      <c r="B76" s="41" t="s">
        <v>74</v>
      </c>
      <c r="C76" s="84"/>
      <c r="D76" s="81"/>
      <c r="E76" s="79"/>
      <c r="F76" s="45"/>
    </row>
    <row r="77" spans="1:6" ht="12.75">
      <c r="A77" s="17"/>
      <c r="B77" s="1" t="s">
        <v>6</v>
      </c>
      <c r="C77" s="84"/>
      <c r="D77" s="81"/>
      <c r="E77" s="79"/>
      <c r="F77" s="45"/>
    </row>
    <row r="78" spans="1:6" ht="12.75">
      <c r="A78" s="17"/>
      <c r="B78" s="1" t="s">
        <v>75</v>
      </c>
      <c r="C78" s="84"/>
      <c r="D78" s="81"/>
      <c r="E78" s="79"/>
      <c r="F78" s="45"/>
    </row>
    <row r="79" spans="1:6" ht="93.75" customHeight="1">
      <c r="A79" s="17"/>
      <c r="B79" s="40" t="s">
        <v>76</v>
      </c>
      <c r="C79" s="86"/>
      <c r="D79" s="86"/>
      <c r="E79" s="79"/>
      <c r="F79" s="45"/>
    </row>
    <row r="80" spans="1:6" ht="28.5" customHeight="1">
      <c r="A80" s="17">
        <v>1</v>
      </c>
      <c r="B80" s="40" t="s">
        <v>163</v>
      </c>
      <c r="C80" s="84">
        <v>10</v>
      </c>
      <c r="D80" s="81" t="s">
        <v>32</v>
      </c>
      <c r="E80" s="85"/>
      <c r="F80" s="45">
        <f t="shared" ref="F80" si="13">C80*E80</f>
        <v>0</v>
      </c>
    </row>
    <row r="81" spans="1:6" ht="12.75">
      <c r="A81" s="17"/>
      <c r="B81" s="92" t="s">
        <v>113</v>
      </c>
      <c r="C81" s="84"/>
      <c r="D81" s="81"/>
      <c r="E81" s="130"/>
      <c r="F81" s="45"/>
    </row>
    <row r="82" spans="1:6" ht="16.5" customHeight="1">
      <c r="A82" s="17"/>
      <c r="B82" s="89" t="s">
        <v>110</v>
      </c>
      <c r="C82" s="84"/>
      <c r="D82" s="81"/>
      <c r="E82" s="130"/>
      <c r="F82" s="45"/>
    </row>
    <row r="83" spans="1:6" ht="53.25" customHeight="1">
      <c r="A83" s="17">
        <v>1</v>
      </c>
      <c r="B83" s="135" t="s">
        <v>164</v>
      </c>
      <c r="C83" s="84">
        <v>1</v>
      </c>
      <c r="D83" s="81" t="s">
        <v>14</v>
      </c>
      <c r="E83" s="85"/>
      <c r="F83" s="45">
        <f t="shared" ref="F83" si="14">C83*E83</f>
        <v>0</v>
      </c>
    </row>
    <row r="84" spans="1:6" ht="12.75">
      <c r="A84" s="117"/>
      <c r="B84" s="92" t="s">
        <v>114</v>
      </c>
      <c r="C84" s="118"/>
      <c r="D84" s="119"/>
      <c r="E84" s="120"/>
      <c r="F84" s="121"/>
    </row>
    <row r="85" spans="1:6" ht="12.75">
      <c r="A85" s="117"/>
      <c r="B85" s="89" t="s">
        <v>110</v>
      </c>
      <c r="C85" s="118"/>
      <c r="D85" s="119"/>
      <c r="E85" s="120"/>
      <c r="F85" s="121"/>
    </row>
    <row r="86" spans="1:6" ht="38.25">
      <c r="A86" s="117"/>
      <c r="B86" s="135" t="s">
        <v>115</v>
      </c>
      <c r="C86" s="118"/>
      <c r="D86" s="119"/>
      <c r="E86" s="120"/>
      <c r="F86" s="121"/>
    </row>
    <row r="87" spans="1:6" ht="12.75">
      <c r="A87" s="122">
        <v>1</v>
      </c>
      <c r="B87" s="123" t="s">
        <v>119</v>
      </c>
      <c r="C87" s="84">
        <v>0</v>
      </c>
      <c r="D87" s="81" t="s">
        <v>38</v>
      </c>
      <c r="E87" s="85"/>
      <c r="F87" s="45">
        <f t="shared" ref="F87:F89" si="15">C87*E87</f>
        <v>0</v>
      </c>
    </row>
    <row r="88" spans="1:6" ht="12.75">
      <c r="A88" s="122">
        <v>2</v>
      </c>
      <c r="B88" s="123" t="s">
        <v>116</v>
      </c>
      <c r="C88" s="84">
        <v>0</v>
      </c>
      <c r="D88" s="81" t="s">
        <v>38</v>
      </c>
      <c r="E88" s="85"/>
      <c r="F88" s="45">
        <f t="shared" si="15"/>
        <v>0</v>
      </c>
    </row>
    <row r="89" spans="1:6" ht="12.75">
      <c r="A89" s="122">
        <v>3</v>
      </c>
      <c r="B89" s="123" t="s">
        <v>117</v>
      </c>
      <c r="C89" s="84">
        <v>1</v>
      </c>
      <c r="D89" s="81" t="s">
        <v>38</v>
      </c>
      <c r="E89" s="85"/>
      <c r="F89" s="45">
        <f t="shared" si="15"/>
        <v>0</v>
      </c>
    </row>
    <row r="90" spans="1:6" ht="12.75">
      <c r="A90" s="17"/>
      <c r="B90" s="41" t="s">
        <v>70</v>
      </c>
      <c r="C90" s="84"/>
      <c r="D90" s="81"/>
      <c r="E90" s="79"/>
      <c r="F90" s="53"/>
    </row>
    <row r="91" spans="1:6" ht="191.25">
      <c r="A91" s="17"/>
      <c r="B91" s="135" t="s">
        <v>73</v>
      </c>
      <c r="C91" s="84"/>
      <c r="D91" s="81"/>
      <c r="E91" s="79"/>
      <c r="F91" s="45"/>
    </row>
    <row r="92" spans="1:6" ht="127.5">
      <c r="A92" s="17">
        <v>1</v>
      </c>
      <c r="B92" s="40" t="s">
        <v>120</v>
      </c>
      <c r="C92" s="84">
        <v>2</v>
      </c>
      <c r="D92" s="81" t="s">
        <v>38</v>
      </c>
      <c r="E92" s="85"/>
      <c r="F92" s="45">
        <f t="shared" ref="F92:F94" si="16">C92*E92</f>
        <v>0</v>
      </c>
    </row>
    <row r="93" spans="1:6" ht="25.5">
      <c r="A93" s="17">
        <v>2</v>
      </c>
      <c r="B93" s="40" t="s">
        <v>167</v>
      </c>
      <c r="C93" s="84">
        <v>0</v>
      </c>
      <c r="D93" s="81" t="s">
        <v>38</v>
      </c>
      <c r="E93" s="85"/>
      <c r="F93" s="45">
        <f t="shared" si="16"/>
        <v>0</v>
      </c>
    </row>
    <row r="94" spans="1:6" ht="12.75">
      <c r="A94" s="17">
        <v>3</v>
      </c>
      <c r="B94" s="40" t="s">
        <v>72</v>
      </c>
      <c r="C94" s="84">
        <v>1</v>
      </c>
      <c r="D94" s="81" t="s">
        <v>38</v>
      </c>
      <c r="E94" s="85"/>
      <c r="F94" s="45">
        <f t="shared" si="16"/>
        <v>0</v>
      </c>
    </row>
    <row r="95" spans="1:6" ht="12.75">
      <c r="A95" s="17"/>
      <c r="B95" s="40"/>
      <c r="C95" s="4"/>
      <c r="D95" s="13"/>
      <c r="E95" s="16"/>
      <c r="F95" s="35"/>
    </row>
    <row r="96" spans="1:6" ht="21.75" customHeight="1" thickBot="1">
      <c r="A96" s="124"/>
      <c r="B96" s="125" t="s">
        <v>26</v>
      </c>
      <c r="C96" s="126"/>
      <c r="D96" s="127"/>
      <c r="E96" s="128"/>
      <c r="F96" s="129">
        <f>SUM(F11:F95)</f>
        <v>0</v>
      </c>
    </row>
  </sheetData>
  <protectedRanges>
    <protectedRange sqref="E11:E45 E48:E51 E58:E64 E72:E75" name="Range1"/>
    <protectedRange sqref="E46:E47" name="Range1_2"/>
    <protectedRange sqref="E52:E57" name="Range1_3"/>
    <protectedRange sqref="E65:E71" name="Range1_4"/>
    <protectedRange sqref="E90:E94" name="Range1_5"/>
    <protectedRange sqref="E76:E89" name="Range1_6"/>
  </protectedRanges>
  <mergeCells count="4">
    <mergeCell ref="B8:E8"/>
    <mergeCell ref="B10:E10"/>
    <mergeCell ref="A1:F1"/>
    <mergeCell ref="B35:D35"/>
  </mergeCells>
  <dataValidations count="1">
    <dataValidation type="decimal" allowBlank="1" showInputMessage="1" showErrorMessage="1" error="Please enter Number/s ONLY _x000a__x000a_الرجاء ادخال ارقام فقط" sqref="E11:E94">
      <formula1>0.0000001</formula1>
      <formula2>2000000</formula2>
    </dataValidation>
  </dataValidations>
  <printOptions horizontalCentered="1"/>
  <pageMargins left="0.37" right="0.25" top="0.75" bottom="0.75" header="0.3" footer="0.3"/>
  <pageSetup paperSize="9" scale="97" orientation="portrait" r:id="rId1"/>
  <headerFooter alignWithMargins="0">
    <oddFooter>&amp;L&amp;F&amp;R&amp;A - Page &amp;P of &amp;N</oddFooter>
  </headerFooter>
  <rowBreaks count="4" manualBreakCount="4">
    <brk id="17" max="5" man="1"/>
    <brk id="38" max="5" man="1"/>
    <brk id="57" max="5" man="1"/>
    <brk id="80"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SUMMARY MELLIT</vt:lpstr>
      <vt:lpstr>CPC</vt:lpstr>
      <vt:lpstr>HOLDING CELLS</vt:lpstr>
      <vt:lpstr>Boundary Wall</vt:lpstr>
      <vt:lpstr>Latrine &amp; SPT</vt:lpstr>
      <vt:lpstr>Sheet3</vt:lpstr>
      <vt:lpstr>'Boundary Wall'!Print_Area</vt:lpstr>
      <vt:lpstr>CPC!Print_Area</vt:lpstr>
      <vt:lpstr>'HOLDING CELLS'!Print_Area</vt:lpstr>
      <vt:lpstr>'Latrine &amp; SPT'!Print_Area</vt:lpstr>
      <vt:lpstr>'Boundary Wall'!Print_Titles</vt:lpstr>
      <vt:lpstr>CPC!Print_Titles</vt:lpstr>
      <vt:lpstr>'HOLDING CELLS'!Print_Titles</vt:lpstr>
      <vt:lpstr>'Latrine &amp; SPT'!Print_Titles</vt:lpstr>
      <vt:lpstr>'SUMMARY MELLIT'!Print_Titles</vt:lpstr>
    </vt:vector>
  </TitlesOfParts>
  <Company>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BAHA IBRAHIM</dc:creator>
  <cp:lastModifiedBy>engineer mohammed</cp:lastModifiedBy>
  <cp:lastPrinted>2019-01-13T12:27:29Z</cp:lastPrinted>
  <dcterms:created xsi:type="dcterms:W3CDTF">2001-05-16T16:21:02Z</dcterms:created>
  <dcterms:modified xsi:type="dcterms:W3CDTF">2019-01-31T11:26:49Z</dcterms:modified>
  <cp:contentStatus/>
</cp:coreProperties>
</file>