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Belkis.Mejia\Desktop\"/>
    </mc:Choice>
  </mc:AlternateContent>
  <xr:revisionPtr revIDLastSave="0" documentId="8_{32869201-C7CF-492E-B40B-028BB817C1B7}" xr6:coauthVersionLast="36" xr6:coauthVersionMax="36" xr10:uidLastSave="{00000000-0000-0000-0000-000000000000}"/>
  <bookViews>
    <workbookView xWindow="0" yWindow="0" windowWidth="15120" windowHeight="11535" xr2:uid="{00000000-000D-0000-FFFF-FFFF00000000}"/>
  </bookViews>
  <sheets>
    <sheet name="Consolidado Sin Precio" sheetId="2" r:id="rId1"/>
  </sheets>
  <externalReferences>
    <externalReference r:id="rId2"/>
    <externalReference r:id="rId3"/>
    <externalReference r:id="rId4"/>
    <externalReference r:id="rId5"/>
    <externalReference r:id="rId6"/>
  </externalReferences>
  <definedNames>
    <definedName name="_CTC220">[1]M.O.!$C$517</definedName>
    <definedName name="_OP1">[1]M.O.!$C$11</definedName>
    <definedName name="_OP2">[1]M.O.!$C$12</definedName>
    <definedName name="_OP3">[1]M.O.!$C$13</definedName>
    <definedName name="_ZC1" localSheetId="0">#REF!</definedName>
    <definedName name="_ZC1">#REF!</definedName>
    <definedName name="_ZE1" localSheetId="0">#REF!</definedName>
    <definedName name="_ZE1">#REF!</definedName>
    <definedName name="_ZE2" localSheetId="0">#REF!</definedName>
    <definedName name="_ZE2">#REF!</definedName>
    <definedName name="_ZE3" localSheetId="0">#REF!</definedName>
    <definedName name="_ZE3">#REF!</definedName>
    <definedName name="_ZE4" localSheetId="0">#REF!</definedName>
    <definedName name="_ZE4">#REF!</definedName>
    <definedName name="_ZE5" localSheetId="0">#REF!</definedName>
    <definedName name="_ZE5">#REF!</definedName>
    <definedName name="_ZE6" localSheetId="0">#REF!</definedName>
    <definedName name="_ZE6">#REF!</definedName>
    <definedName name="ABANICOCONLUZ">[1]Materiales!$E$58</definedName>
    <definedName name="ABANICOSINLUZ">[1]Materiales!$E$59</definedName>
    <definedName name="ABANICOTECHO" localSheetId="0">[2]Analisis!#REF!</definedName>
    <definedName name="ABANICOTECHO">[2]Analisis!#REF!</definedName>
    <definedName name="ABANICOTECHOS" localSheetId="0">[2]Analisis!#REF!</definedName>
    <definedName name="ABANICOTECHOS">[2]Analisis!#REF!</definedName>
    <definedName name="ACERA" localSheetId="0">[2]Analisis!#REF!</definedName>
    <definedName name="ACERA">[2]Analisis!#REF!</definedName>
    <definedName name="ACOMALTATENSIONCONTRA" localSheetId="0">#REF!</definedName>
    <definedName name="ACOMALTATENSIONCONTRA">#REF!</definedName>
    <definedName name="ACOMDEPLANTANUEAEQUIPO800ACONTRA" localSheetId="0">#REF!</definedName>
    <definedName name="ACOMDEPLANTANUEAEQUIPO800ACONTRA">#REF!</definedName>
    <definedName name="ACOMDESDEEQUIPOAPANELAA" localSheetId="0">#REF!</definedName>
    <definedName name="ACOMDESDEEQUIPOAPANELAA">#REF!</definedName>
    <definedName name="ACOMELEC" localSheetId="0">#REF!</definedName>
    <definedName name="ACOMELEC">#REF!</definedName>
    <definedName name="ACOMEQUIPOAPANELBOMBACONTRA" localSheetId="0">#REF!</definedName>
    <definedName name="ACOMEQUIPOAPANELBOMBACONTRA">#REF!</definedName>
    <definedName name="ACOMEQUIPOAPANELLUCESPARQCONTRA" localSheetId="0">#REF!</definedName>
    <definedName name="ACOMEQUIPOAPANELLUCESPARQCONTRA">#REF!</definedName>
    <definedName name="ACOMPRIDEPOSTEATRANSF750CONTRA" localSheetId="0">#REF!</definedName>
    <definedName name="ACOMPRIDEPOSTEATRANSF750CONTRA">#REF!</definedName>
    <definedName name="ACOMSECDEEQUIPOAPANLUCESYTC" localSheetId="0">#REF!</definedName>
    <definedName name="ACOMSECDEEQUIPOAPANLUCESYTC">#REF!</definedName>
    <definedName name="ACOMSECDEPLANUEAEQUI800CONTRA" localSheetId="0">#REF!</definedName>
    <definedName name="ACOMSECDEPLANUEAEQUI800CONTRA">#REF!</definedName>
    <definedName name="ACOMSECDETRANSF750AREGBCONTRA" localSheetId="0">#REF!</definedName>
    <definedName name="ACOMSECDETRANSF750AREGBCONTRA">#REF!</definedName>
    <definedName name="ACOMSECTRANSFAEQUIPOCONTRA" localSheetId="0">#REF!</definedName>
    <definedName name="ACOMSECTRANSFAEQUIPOCONTRA">#REF!</definedName>
    <definedName name="ACR">[1]Materiales!$E$36</definedName>
    <definedName name="ALAMBRE1_0">[1]Materiales!$E$746</definedName>
    <definedName name="ALAMBRENo12">[1]Materiales!$E$755</definedName>
    <definedName name="ALAMBREVARILLA">[1]Materiales!$E$661</definedName>
    <definedName name="ALAMBREVINIL12">[1]Materiales!$E$758</definedName>
    <definedName name="ALTATEN" localSheetId="0">#REF!</definedName>
    <definedName name="ALTATEN">#REF!</definedName>
    <definedName name="AMARREVARILLA20">[1]M.O.!$C$110</definedName>
    <definedName name="AMARREVARILLA40">[1]M.O.!$C$111</definedName>
    <definedName name="AMARREVARILLA80">[1]M.O.!$C$113</definedName>
    <definedName name="ANG2X2SOPLAMPCONTRA" localSheetId="0">#REF!</definedName>
    <definedName name="ANG2X2SOPLAMPCONTRA">#REF!</definedName>
    <definedName name="ARANDELAINODORO">[1]Materiales!$E$496</definedName>
    <definedName name="ARENAA">[1]Materiales!$E$6</definedName>
    <definedName name="ARENAL">[1]Materiales!$E$9</definedName>
    <definedName name="ASCENSORES">[3]Ins!$C$49</definedName>
    <definedName name="ASIENTOINOCORRIENTE" localSheetId="0">[3]Ins!#REF!</definedName>
    <definedName name="ASIENTOINOCORRIENTE">[3]Ins!#REF!</definedName>
    <definedName name="AYCARP" localSheetId="0">[3]Ins!#REF!</definedName>
    <definedName name="AYCARP">[3]Ins!#REF!</definedName>
    <definedName name="AYUDANTE">[1]M.O.!$C$8</definedName>
    <definedName name="BAJA4SDR41" localSheetId="0">#REF!</definedName>
    <definedName name="BAJA4SDR41">#REF!</definedName>
    <definedName name="BAJANTEDE3" localSheetId="0">[2]Analisis!#REF!</definedName>
    <definedName name="BAJANTEDE3">[2]Analisis!#REF!</definedName>
    <definedName name="BAJANTEDE4" localSheetId="0">[2]Analisis!#REF!</definedName>
    <definedName name="BAJANTEDE4">[2]Analisis!#REF!</definedName>
    <definedName name="BANERAHFBCAPVC" localSheetId="0">#REF!</definedName>
    <definedName name="BANERAHFBCAPVC">#REF!</definedName>
    <definedName name="BANERAHFCOLPVC" localSheetId="0">#REF!</definedName>
    <definedName name="BANERAHFCOLPVC">#REF!</definedName>
    <definedName name="BANERALIVBCAPVC" localSheetId="0">#REF!</definedName>
    <definedName name="BANERALIVBCAPVC">#REF!</definedName>
    <definedName name="BANERAPVCBCAPVC" localSheetId="0">#REF!</definedName>
    <definedName name="BANERAPVCBCAPVC">#REF!</definedName>
    <definedName name="BANERAPVCCOLPVC" localSheetId="0">#REF!</definedName>
    <definedName name="BANERAPVCCOLPVC">#REF!</definedName>
    <definedName name="BARANDACURVACONTRA" localSheetId="0">#REF!</definedName>
    <definedName name="BARANDACURVACONTRA">#REF!</definedName>
    <definedName name="BARANDACURVAM2CONTRA" localSheetId="0">#REF!</definedName>
    <definedName name="BARANDACURVAM2CONTRA">#REF!</definedName>
    <definedName name="BARANDARECTACONTRA" localSheetId="0">#REF!</definedName>
    <definedName name="BARANDARECTACONTRA">#REF!</definedName>
    <definedName name="BARANDARECTAM2CONTRA" localSheetId="0">#REF!</definedName>
    <definedName name="BARANDARECTAM2CONTRA">#REF!</definedName>
    <definedName name="Beg_Bal" localSheetId="0">#REF!</definedName>
    <definedName name="Beg_Bal">#REF!</definedName>
    <definedName name="BIDETBCOPVC" localSheetId="0">#REF!</definedName>
    <definedName name="BIDETBCOPVC">#REF!</definedName>
    <definedName name="BIDETCOLPVC" localSheetId="0">#REF!</definedName>
    <definedName name="BIDETCOLPVC">#REF!</definedName>
    <definedName name="BLOCK4RUST" localSheetId="0">[3]Ana!#REF!</definedName>
    <definedName name="BLOCK4RUST">[3]Ana!#REF!</definedName>
    <definedName name="BLOCK820CLLENAS" localSheetId="0">[3]Ana!#REF!</definedName>
    <definedName name="BLOCK820CLLENAS">[3]Ana!#REF!</definedName>
    <definedName name="BLOCK8RUST" localSheetId="0">[3]Ana!#REF!</definedName>
    <definedName name="BLOCK8RUST">[3]Ana!#REF!</definedName>
    <definedName name="BLOQUE4">[1]Materiales!$E$651</definedName>
    <definedName name="BLOQUE6">[1]Materiales!$E$652</definedName>
    <definedName name="BLOQUESVID">[3]Ins!$E$260</definedName>
    <definedName name="BPLUV4SDR41CONTRA" localSheetId="0">#REF!</definedName>
    <definedName name="BPLUV4SDR41CONTRA">#REF!</definedName>
    <definedName name="CACERO">[1]M.O.!$C$965</definedName>
    <definedName name="CACEROCOLML">[1]M.O.!$C$959</definedName>
    <definedName name="CACEROML">[1]M.O.!$C$961</definedName>
    <definedName name="CACEROVIGAML">[1]M.O.!$C$967</definedName>
    <definedName name="CACEROZAP">[1]M.O.!$C$969</definedName>
    <definedName name="CAJAMETAL2X4DE1_2">[1]Materiales!$E$766</definedName>
    <definedName name="CAJAMETAL2X4DE3_4">[1]Materiales!$E$767</definedName>
    <definedName name="CAL">[1]Materiales!$E$16</definedName>
    <definedName name="CALENTPVC" localSheetId="0">#REF!</definedName>
    <definedName name="CALENTPVC">#REF!</definedName>
    <definedName name="CALICHE">[1]Materiales!$E$10</definedName>
    <definedName name="CAMARACAL">[3]Ana!$F$4440</definedName>
    <definedName name="CANALETACONTRA" localSheetId="0">#REF!</definedName>
    <definedName name="CANALETACONTRA">#REF!</definedName>
    <definedName name="CANTOS" localSheetId="0">[2]Analisis!#REF!</definedName>
    <definedName name="CANTOS">[2]Analisis!#REF!</definedName>
    <definedName name="CARANTEPECHO" localSheetId="0">[1]M.O.!#REF!</definedName>
    <definedName name="CARANTEPECHO">[1]M.O.!#REF!</definedName>
    <definedName name="CARCOL30" localSheetId="0">[1]M.O.!#REF!</definedName>
    <definedName name="CARCOL30">[1]M.O.!#REF!</definedName>
    <definedName name="CARCOL50" localSheetId="0">[1]M.O.!#REF!</definedName>
    <definedName name="CARCOL50">[1]M.O.!#REF!</definedName>
    <definedName name="CARCOLAMARRE" localSheetId="0">[1]M.O.!#REF!</definedName>
    <definedName name="CARCOLAMARRE">[1]M.O.!#REF!</definedName>
    <definedName name="CARETEO" localSheetId="0">[2]Analisis!#REF!</definedName>
    <definedName name="CARETEO">[2]Analisis!#REF!</definedName>
    <definedName name="CARLOSAPLA" localSheetId="0">[1]M.O.!#REF!</definedName>
    <definedName name="CARLOSAPLA">[1]M.O.!#REF!</definedName>
    <definedName name="CARLOSAVARIASAGUAS" localSheetId="0">[1]M.O.!#REF!</definedName>
    <definedName name="CARLOSAVARIASAGUAS">[1]M.O.!#REF!</definedName>
    <definedName name="CARMURO" localSheetId="0">[1]M.O.!#REF!</definedName>
    <definedName name="CARMURO">[1]M.O.!#REF!</definedName>
    <definedName name="CARP1" localSheetId="0">[3]Ins!#REF!</definedName>
    <definedName name="CARP1">[3]Ins!#REF!</definedName>
    <definedName name="CARP2" localSheetId="0">[3]Ins!#REF!</definedName>
    <definedName name="CARP2">[3]Ins!#REF!</definedName>
    <definedName name="CARPDINTEL" localSheetId="0">[1]M.O.!#REF!</definedName>
    <definedName name="CARPDINTEL">[1]M.O.!#REF!</definedName>
    <definedName name="CARPVIGA2040" localSheetId="0">[1]M.O.!#REF!</definedName>
    <definedName name="CARPVIGA2040">[1]M.O.!#REF!</definedName>
    <definedName name="CARPVIGA3050" localSheetId="0">[1]M.O.!#REF!</definedName>
    <definedName name="CARPVIGA3050">[1]M.O.!#REF!</definedName>
    <definedName name="CARPVIGA3060" localSheetId="0">[1]M.O.!#REF!</definedName>
    <definedName name="CARPVIGA3060">[1]M.O.!#REF!</definedName>
    <definedName name="CARPVIGA4080" localSheetId="0">[1]M.O.!#REF!</definedName>
    <definedName name="CARPVIGA4080">[1]M.O.!#REF!</definedName>
    <definedName name="CARRAMPA" localSheetId="0">[1]M.O.!#REF!</definedName>
    <definedName name="CARRAMPA">[1]M.O.!#REF!</definedName>
    <definedName name="CASBESTO" localSheetId="0">[1]M.O.!#REF!</definedName>
    <definedName name="CASBESTO">[1]M.O.!#REF!</definedName>
    <definedName name="CBAJVEN3">[1]M.O.!$C$594</definedName>
    <definedName name="CBAJVEN4">[1]M.O.!$C$595</definedName>
    <definedName name="CBLOCK10" localSheetId="0">[3]Ins!#REF!</definedName>
    <definedName name="CBLOCK10">[3]Ins!#REF!</definedName>
    <definedName name="CBLOCK4">[1]M.O.!$C$21</definedName>
    <definedName name="CBLOCK6">[1]M.O.!$C$23</definedName>
    <definedName name="CBLOCK8">[1]M.O.!$C$25</definedName>
    <definedName name="CBREAKERS">[1]M.O.!$C$489</definedName>
    <definedName name="CDES2">[1]M.O.!$C$646</definedName>
    <definedName name="CDES3">[1]M.O.!$C$647</definedName>
    <definedName name="CDESPISPARR2">[1]M.O.!$C$649</definedName>
    <definedName name="CDESPLU3">[1]M.O.!$C$630</definedName>
    <definedName name="CDESPLU4">[1]M.O.!$C$631</definedName>
    <definedName name="CDUCHA">[1]M.O.!$C$803</definedName>
    <definedName name="CEMEB">[1]Materiales!$E$17</definedName>
    <definedName name="CEMEG">[1]Materiales!$E$15</definedName>
    <definedName name="CEMENTOPVC">[1]Materiales!$E$24</definedName>
    <definedName name="CERBB">[1]Materiales!$E$28</definedName>
    <definedName name="CERPARED" localSheetId="0">[2]Analisis!#REF!</definedName>
    <definedName name="CERPARED">[2]Analisis!#REF!</definedName>
    <definedName name="CFREGADERO1CAMARA">[1]M.O.!$C$809</definedName>
    <definedName name="CFREGADERO2CAMARAS">[1]M.O.!$C$810</definedName>
    <definedName name="CHAPAPOTE10CMM2" localSheetId="0">[2]Analisis!#REF!</definedName>
    <definedName name="CHAPAPOTE10CMM2">[2]Analisis!#REF!</definedName>
    <definedName name="CHAPAPOTE10CMM3" localSheetId="0">[2]Analisis!#REF!</definedName>
    <definedName name="CHAPAPOTE10CMM3">[2]Analisis!#REF!</definedName>
    <definedName name="CINO">[1]M.O.!$C$820</definedName>
    <definedName name="CINT1">[1]M.O.!$C$505</definedName>
    <definedName name="CINT2">[1]M.O.!$C$506</definedName>
    <definedName name="CINT3">[1]M.O.!$C$507</definedName>
    <definedName name="CINT3V">[1]M.O.!$C$508</definedName>
    <definedName name="CINT4V">[1]M.O.!$C$509</definedName>
    <definedName name="CINTAANTIRESBALANTE" localSheetId="0">[2]Analisis!#REF!</definedName>
    <definedName name="CINTAANTIRESBALANTE">[2]Analisis!#REF!</definedName>
    <definedName name="CISTERNA4CAL">[3]Ana!$F$4527</definedName>
    <definedName name="CLAVADERO1CV">[1]M.O.!$C$866</definedName>
    <definedName name="CLAVADERO2CV">[1]M.O.!$C$868</definedName>
    <definedName name="CLAVPED">[1]M.O.!$C$834</definedName>
    <definedName name="CLLAVEDUCHA">[1]M.O.!$C$804</definedName>
    <definedName name="CLUCES">[1]M.O.!$C$513</definedName>
    <definedName name="CODO1_2HG">[1]Materiales!$E$392</definedName>
    <definedName name="CODO3X45DRENAJE">[1]Materiales!$F$262</definedName>
    <definedName name="CODO4X45">[1]Materiales!$F$263</definedName>
    <definedName name="CODODRENAJE2X45">[1]Materiales!$F$261</definedName>
    <definedName name="CODODRENAJE2X90">[1]Materiales!$F$257</definedName>
    <definedName name="CODODRENAJE3X90">[1]Materiales!$F$258</definedName>
    <definedName name="CODODRENAJE4X90">[1]Materiales!$F$259</definedName>
    <definedName name="CODOPVC1_2X90">[1]Materiales!$F$213</definedName>
    <definedName name="CODOPVC3_4X90">[1]Materiales!$F$214</definedName>
    <definedName name="CODOPVC3X90">[1]Materiales!$F$218</definedName>
    <definedName name="COLAGUA2SCH40CONTRA" localSheetId="0">#REF!</definedName>
    <definedName name="COLAGUA2SCH40CONTRA">#REF!</definedName>
    <definedName name="COLAMARRE15X20" localSheetId="0">[2]Analisis!#REF!</definedName>
    <definedName name="COLAMARRE15X20">[2]Analisis!#REF!</definedName>
    <definedName name="COLAMARRE20X20" localSheetId="0">[2]Analisis!#REF!</definedName>
    <definedName name="COLAMARRE20X20">[2]Analisis!#REF!</definedName>
    <definedName name="COLC1" localSheetId="0">#REF!</definedName>
    <definedName name="COLC1">#REF!</definedName>
    <definedName name="COLC2" localSheetId="0">#REF!</definedName>
    <definedName name="COLC2">#REF!</definedName>
    <definedName name="COLC3CIR" localSheetId="0">#REF!</definedName>
    <definedName name="COLC3CIR">#REF!</definedName>
    <definedName name="COLC4" localSheetId="0">#REF!</definedName>
    <definedName name="COLC4">#REF!</definedName>
    <definedName name="CONEXBAJ4SDR41A6CONTRA" localSheetId="0">#REF!</definedName>
    <definedName name="CONEXBAJ4SDR41A6CONTRA">#REF!</definedName>
    <definedName name="CONTEN" localSheetId="0">[2]Analisis!#REF!</definedName>
    <definedName name="CONTEN">[2]Analisis!#REF!</definedName>
    <definedName name="CONTENML" localSheetId="0">[2]Analisis!#REF!</definedName>
    <definedName name="CONTENML">[2]Analisis!#REF!</definedName>
    <definedName name="CORINAL12FALDA">[1]M.O.!$C$838</definedName>
    <definedName name="CORREDERA" localSheetId="0">[2]Analisis!#REF!</definedName>
    <definedName name="CORREDERA">[2]Analisis!#REF!</definedName>
    <definedName name="CPANEL">[1]M.O.!$C$514</definedName>
    <definedName name="CSALIDA12">[1]M.O.!$C$852</definedName>
    <definedName name="CSALIDAINOD">[1]M.O.!$C$856</definedName>
    <definedName name="CTC">[1]M.O.!$C$516</definedName>
    <definedName name="CUBREFALTA3_8">[1]Materiales!$E$535</definedName>
    <definedName name="CZINC" localSheetId="0">[1]M.O.!#REF!</definedName>
    <definedName name="CZINC">[1]M.O.!#REF!</definedName>
    <definedName name="CZOCGRAPISO">[1]M.O.!$C$175</definedName>
    <definedName name="Data" localSheetId="0">#REF!</definedName>
    <definedName name="Data">#REF!</definedName>
    <definedName name="DERRETIDO">[1]Materiales!$E$21</definedName>
    <definedName name="DES" localSheetId="0">'[4]Analisis de PU'!#REF!</definedName>
    <definedName name="DES">'[4]Analisis de PU'!#REF!</definedName>
    <definedName name="DESAGUEFREGADERO">[1]Materiales!$E$540</definedName>
    <definedName name="DESAGUEPISO2" localSheetId="0">[2]Analisis!#REF!</definedName>
    <definedName name="DESAGUEPISO2">[2]Analisis!#REF!</definedName>
    <definedName name="DESMANTSE500CONTRA" localSheetId="0">#REF!</definedName>
    <definedName name="DESMANTSE500CONTRA">#REF!</definedName>
    <definedName name="DESPISO2CONTRA" localSheetId="0">#REF!</definedName>
    <definedName name="DESPISO2CONTRA">#REF!</definedName>
    <definedName name="DESPLU3" localSheetId="0">[2]Analisis!#REF!</definedName>
    <definedName name="DESPLU3">[2]Analisis!#REF!</definedName>
    <definedName name="DESPLU4" localSheetId="0">[2]Analisis!#REF!</definedName>
    <definedName name="DESPLU4">[2]Analisis!#REF!</definedName>
    <definedName name="DINTEL15X20D1" localSheetId="0">[2]Analisis!#REF!</definedName>
    <definedName name="DINTEL15X20D1">[2]Analisis!#REF!</definedName>
    <definedName name="DINTEL20X20D1" localSheetId="0">[2]Analisis!#REF!</definedName>
    <definedName name="DINTEL20X20D1">[2]Analisis!#REF!</definedName>
    <definedName name="DISTAGUAYMOCONTRA" localSheetId="0">#REF!</definedName>
    <definedName name="DISTAGUAYMOCONTRA">#REF!</definedName>
    <definedName name="DUCHA">[1]Materiales!$E$541</definedName>
    <definedName name="DUCHAC" localSheetId="0">[2]Analisis!#REF!</definedName>
    <definedName name="DUCHAC">[2]Analisis!#REF!</definedName>
    <definedName name="DUCHACAMBIO" localSheetId="0">[2]Analisis!#REF!</definedName>
    <definedName name="DUCHACAMBIO">[2]Analisis!#REF!</definedName>
    <definedName name="DUCHAPVC" localSheetId="0">#REF!</definedName>
    <definedName name="DUCHAPVC">#REF!</definedName>
    <definedName name="DUCHAPVCCPVC" localSheetId="0">#REF!</definedName>
    <definedName name="DUCHAPVCCPVC">#REF!</definedName>
    <definedName name="DUROCK" localSheetId="0">[2]Analisis!#REF!</definedName>
    <definedName name="DUROCK">[2]Analisis!#REF!</definedName>
    <definedName name="ECON">[1]Materiales!$E$37</definedName>
    <definedName name="EMPINTCONACEROYMALLACONTRA" localSheetId="0">#REF!</definedName>
    <definedName name="EMPINTCONACEROYMALLACONTRA">#REF!</definedName>
    <definedName name="End_Bal" localSheetId="0">#REF!</definedName>
    <definedName name="End_Bal">#REF!</definedName>
    <definedName name="EPOX">[1]Materiales!$E$39</definedName>
    <definedName name="ESCGRA23C" localSheetId="0">[3]Ana!#REF!</definedName>
    <definedName name="ESCGRA23C">[3]Ana!#REF!</definedName>
    <definedName name="ESCGRA23G" localSheetId="0">[3]Ana!#REF!</definedName>
    <definedName name="ESCGRA23G">[3]Ana!#REF!</definedName>
    <definedName name="ESCGRABOTB" localSheetId="0">[3]Ana!#REF!</definedName>
    <definedName name="ESCGRABOTB">[3]Ana!#REF!</definedName>
    <definedName name="ESCGRABOTC" localSheetId="0">[3]Ana!#REF!</definedName>
    <definedName name="ESCGRABOTC">[3]Ana!#REF!</definedName>
    <definedName name="ESCMARAGLPR">[3]Ana!$F$440</definedName>
    <definedName name="ESCSUPCHAC" localSheetId="0">[3]Ana!#REF!</definedName>
    <definedName name="ESCSUPCHAC">[3]Ana!#REF!</definedName>
    <definedName name="ESCVIBB" localSheetId="0">[3]Ana!#REF!</definedName>
    <definedName name="ESCVIBB">[3]Ana!#REF!</definedName>
    <definedName name="ESCVIBC" localSheetId="0">[3]Ana!#REF!</definedName>
    <definedName name="ESCVIBC">[3]Ana!#REF!</definedName>
    <definedName name="ESTRIAS" localSheetId="0">[2]Analisis!#REF!</definedName>
    <definedName name="ESTRIAS">[2]Analisis!#REF!</definedName>
    <definedName name="EXCCALMANO5">[1]M.O.!$C$522</definedName>
    <definedName name="EXCRCOM3">[1]M.O.!$C$528</definedName>
    <definedName name="EXCTIERRAMANO5">[1]M.O.!$C$538</definedName>
    <definedName name="Extra_Pay" localSheetId="0">#REF!</definedName>
    <definedName name="Extra_Pay">#REF!</definedName>
    <definedName name="FECHACREACION" localSheetId="0">#REF!</definedName>
    <definedName name="FECHACREACION">#REF!</definedName>
    <definedName name="FINOPLANO" localSheetId="0">[2]Analisis!#REF!</definedName>
    <definedName name="FINOPLANO">[2]Analisis!#REF!</definedName>
    <definedName name="FRAGUACHE" localSheetId="0">[2]Analisis!#REF!</definedName>
    <definedName name="FRAGUACHE">[2]Analisis!#REF!</definedName>
    <definedName name="FREG1PVCCPVC" localSheetId="0">#REF!</definedName>
    <definedName name="FREG1PVCCPVC">#REF!</definedName>
    <definedName name="FREG2PVCCPVC" localSheetId="0">#REF!</definedName>
    <definedName name="FREG2PVCCPVC">#REF!</definedName>
    <definedName name="FREGADEROSENCILLOC" localSheetId="0">[2]Analisis!#REF!</definedName>
    <definedName name="FREGADEROSENCILLOC">[2]Analisis!#REF!</definedName>
    <definedName name="FREGADEROSENCILLOCAMBIO" localSheetId="0">[2]Analisis!#REF!</definedName>
    <definedName name="FREGADEROSENCILLOCAMBIO">[2]Analisis!#REF!</definedName>
    <definedName name="FREGDOBLE">[1]Materiales!$E$545</definedName>
    <definedName name="FREGSENCILLO">[1]Materiales!$E$544</definedName>
    <definedName name="Full_Print" localSheetId="0">#REF!</definedName>
    <definedName name="Full_Print">#REF!</definedName>
    <definedName name="GABINETEPARED" localSheetId="0">[2]Analisis!#REF!</definedName>
    <definedName name="GABINETEPARED">[2]Analisis!#REF!</definedName>
    <definedName name="GABINETEPINOPARED" localSheetId="0">[2]Analisis!#REF!</definedName>
    <definedName name="GABINETEPINOPARED">[2]Analisis!#REF!</definedName>
    <definedName name="GABINETEPINOPISO" localSheetId="0">[2]Analisis!#REF!</definedName>
    <definedName name="GABINETEPINOPISO">[2]Analisis!#REF!</definedName>
    <definedName name="GABINETEPISO" localSheetId="0">[2]Analisis!#REF!</definedName>
    <definedName name="GABINETEPISO">[2]Analisis!#REF!</definedName>
    <definedName name="GASOLINA">[3]Ins!$E$520</definedName>
    <definedName name="GLOB6INST" localSheetId="0">[2]Analisis!#REF!</definedName>
    <definedName name="GLOB6INST">[2]Analisis!#REF!</definedName>
    <definedName name="GLOB8INST" localSheetId="0">[2]Analisis!#REF!</definedName>
    <definedName name="GLOB8INST">[2]Analisis!#REF!</definedName>
    <definedName name="GLOBO6">[1]Materiales!$E$55</definedName>
    <definedName name="GLOBO8">[1]Materiales!$E$56</definedName>
    <definedName name="GOTEROCOLGANTE" localSheetId="0">[2]Analisis!#REF!</definedName>
    <definedName name="GOTEROCOLGANTE">[2]Analisis!#REF!</definedName>
    <definedName name="GOTERORANURA" localSheetId="0">[2]Analisis!#REF!</definedName>
    <definedName name="GOTERORANURA">[2]Analisis!#REF!</definedName>
    <definedName name="GRANITO" localSheetId="0">[2]Analisis!#REF!</definedName>
    <definedName name="GRANITO">[2]Analisis!#REF!</definedName>
    <definedName name="GRANITO30X30" localSheetId="0">[2]Analisis!#REF!</definedName>
    <definedName name="GRANITO30X30">[2]Analisis!#REF!</definedName>
    <definedName name="GRAVAL">[1]Materiales!$E$8</definedName>
    <definedName name="H">#N/A</definedName>
    <definedName name="HACOL2040CISTCONTRA" localSheetId="0">#REF!</definedName>
    <definedName name="HACOL2040CISTCONTRA">#REF!</definedName>
    <definedName name="HACOL2040PORTCISTCONTRA" localSheetId="0">#REF!</definedName>
    <definedName name="HACOL2040PORTCISTCONTRA">#REF!</definedName>
    <definedName name="HACOL3040ENTRADAESTECONTRA" localSheetId="0">#REF!</definedName>
    <definedName name="HACOL3040ENTRADAESTECONTRA">#REF!</definedName>
    <definedName name="HALOSAQUIEBRASOLCONTRA" localSheetId="0">#REF!</definedName>
    <definedName name="HALOSAQUIEBRASOLCONTRA">#REF!</definedName>
    <definedName name="HALSUPCISCONTRA" localSheetId="0">#REF!</definedName>
    <definedName name="HALSUPCISCONTRA">#REF!</definedName>
    <definedName name="HAMRAMPACONTRA" localSheetId="0">#REF!</definedName>
    <definedName name="HAMRAMPACONTRA">#REF!</definedName>
    <definedName name="HAMUR08210MALLAD2.31001CAR" localSheetId="0">#REF!</definedName>
    <definedName name="HAMUR08210MALLAD2.31001CAR">#REF!</definedName>
    <definedName name="HAPEDCONTRA" localSheetId="0">#REF!</definedName>
    <definedName name="HAPEDCONTRA">#REF!</definedName>
    <definedName name="HAPISO38A20AD124ESP10">[3]Ana!$F$5084</definedName>
    <definedName name="HARAMPAESCCONTRA" localSheetId="0">#REF!</definedName>
    <definedName name="HARAMPAESCCONTRA">#REF!</definedName>
    <definedName name="HARAMPAVEHCONTRA" localSheetId="0">#REF!</definedName>
    <definedName name="HARAMPAVEHCONTRA">#REF!</definedName>
    <definedName name="HAVABARANDACONTRA" localSheetId="0">#REF!</definedName>
    <definedName name="HAVABARANDACONTRA">#REF!</definedName>
    <definedName name="HAVACORONACISTCONTRA" localSheetId="0">#REF!</definedName>
    <definedName name="HAVACORONACISTCONTRA">#REF!</definedName>
    <definedName name="HAVPORTCISTCONTRA" localSheetId="0">#REF!</definedName>
    <definedName name="HAVPORTCISTCONTRA">#REF!</definedName>
    <definedName name="HAVRIOSTPONDCONTRA" localSheetId="0">#REF!</definedName>
    <definedName name="HAVRIOSTPONDCONTRA">#REF!</definedName>
    <definedName name="HAVUELO10CONTRA" localSheetId="0">#REF!</definedName>
    <definedName name="HAVUELO10CONTRA">#REF!</definedName>
    <definedName name="HAZCPONDCONTRA" localSheetId="0">#REF!</definedName>
    <definedName name="HAZCPONDCONTRA">#REF!</definedName>
    <definedName name="HAZFOSOCONTRA" localSheetId="0">#REF!</definedName>
    <definedName name="HAZFOSOCONTRA">#REF!</definedName>
    <definedName name="HAZM8TIPVIGACISTCONTRA" localSheetId="0">#REF!</definedName>
    <definedName name="HAZM8TIPVIGACISTCONTRA">#REF!</definedName>
    <definedName name="HAZMRAMPACONTRA" localSheetId="0">#REF!</definedName>
    <definedName name="HAZMRAMPACONTRA">#REF!</definedName>
    <definedName name="Header_Row" localSheetId="0">ROW(#REF!)</definedName>
    <definedName name="Header_Row">ROW(#REF!)</definedName>
    <definedName name="HORM124LIG" localSheetId="0">[2]Analisis!#REF!</definedName>
    <definedName name="HORM124LIG">[2]Analisis!#REF!</definedName>
    <definedName name="HORM124M" localSheetId="0">[2]Analisis!#REF!</definedName>
    <definedName name="HORM124M">[2]Analisis!#REF!</definedName>
    <definedName name="HORM135M" localSheetId="0">[2]Analisis!#REF!</definedName>
    <definedName name="HORM135M">[2]Analisis!#REF!</definedName>
    <definedName name="HORM140" localSheetId="0">[2]Analisis!#REF!</definedName>
    <definedName name="HORM140">[2]Analisis!#REF!</definedName>
    <definedName name="HORM160" localSheetId="0">[2]Analisis!#REF!</definedName>
    <definedName name="HORM160">[2]Analisis!#REF!</definedName>
    <definedName name="HORM180" localSheetId="0">[2]Analisis!#REF!</definedName>
    <definedName name="HORM180">[2]Analisis!#REF!</definedName>
    <definedName name="HORM210" localSheetId="0">[2]Analisis!#REF!</definedName>
    <definedName name="HORM210">[2]Analisis!#REF!</definedName>
    <definedName name="HORM240" localSheetId="0">[2]Analisis!#REF!</definedName>
    <definedName name="HORM240">[2]Analisis!#REF!</definedName>
    <definedName name="HORM250" localSheetId="0">[2]Analisis!#REF!</definedName>
    <definedName name="HORM250">[2]Analisis!#REF!</definedName>
    <definedName name="HORM280" localSheetId="0">[2]Analisis!#REF!</definedName>
    <definedName name="HORM280">[2]Analisis!#REF!</definedName>
    <definedName name="HORM300" localSheetId="0">[2]Analisis!#REF!</definedName>
    <definedName name="HORM300">[2]Analisis!#REF!</definedName>
    <definedName name="HORM350" localSheetId="0">[2]Analisis!#REF!</definedName>
    <definedName name="HORM350">[2]Analisis!#REF!</definedName>
    <definedName name="INO">[1]Materiales!$E$63</definedName>
    <definedName name="INOALARBCOPVC" localSheetId="0">#REF!</definedName>
    <definedName name="INOALARBCOPVC">#REF!</definedName>
    <definedName name="INOALARCOLPVC" localSheetId="0">#REF!</definedName>
    <definedName name="INOALARCOLPVC">#REF!</definedName>
    <definedName name="INOBCOSTAPASERPVC" localSheetId="0">#REF!</definedName>
    <definedName name="INOBCOSTAPASERPVC">#REF!</definedName>
    <definedName name="INOBCOTAPASERPVC" localSheetId="0">#REF!</definedName>
    <definedName name="INOBCOTAPASERPVC">#REF!</definedName>
    <definedName name="INODOROC" localSheetId="0">[2]Analisis!#REF!</definedName>
    <definedName name="INODOROC">[2]Analisis!#REF!</definedName>
    <definedName name="INODOROCAMBIO" localSheetId="0">[2]Analisis!#REF!</definedName>
    <definedName name="INODOROCAMBIO">[2]Analisis!#REF!</definedName>
    <definedName name="INOFLUXBCOCONTRA" localSheetId="0">#REF!</definedName>
    <definedName name="INOFLUXBCOCONTRA">#REF!</definedName>
    <definedName name="Int" localSheetId="0">#REF!</definedName>
    <definedName name="Int">#REF!</definedName>
    <definedName name="Interest_Rate" localSheetId="0">#REF!</definedName>
    <definedName name="Interest_Rate">#REF!</definedName>
    <definedName name="INTERRUPTOR3VIAS">[1]Materiales!$E$787</definedName>
    <definedName name="INTERRUPTOR4VIAS">[1]Materiales!$E$788</definedName>
    <definedName name="INTERRUPTORDOBLE">[1]Materiales!$E$785</definedName>
    <definedName name="INTERRUPTORSENCILLO">[1]Materiales!$E$784</definedName>
    <definedName name="INTERRUPTORTRIPLE">[1]Materiales!$E$786</definedName>
    <definedName name="ITBIS">[3]Ins!$E$4</definedName>
    <definedName name="JUNTACERA">[1]Materiales!$E$564</definedName>
    <definedName name="LABORATORIO">[3]Ins!$C$648</definedName>
    <definedName name="LAMP">[1]Materiales!$E$57</definedName>
    <definedName name="LAMP1" localSheetId="0">[2]Analisis!#REF!</definedName>
    <definedName name="LAMP1">[2]Analisis!#REF!</definedName>
    <definedName name="LAMPSECADOR">[1]Materiales!$E$60</definedName>
    <definedName name="LARRASTRE4SDR41MCONTRA" localSheetId="0">#REF!</definedName>
    <definedName name="LARRASTRE4SDR41MCONTRA">#REF!</definedName>
    <definedName name="LARRASTRE6SDR41MCONTRA" localSheetId="0">#REF!</definedName>
    <definedName name="LARRASTRE6SDR41MCONTRA">#REF!</definedName>
    <definedName name="Last_Row">#N/A</definedName>
    <definedName name="LAVADERODOBLE">[1]Materiales!$E$566</definedName>
    <definedName name="LAVADEROSENCILLO">[1]Materiales!$E$565</definedName>
    <definedName name="LAVAMANOS">[1]Materiales!$E$568</definedName>
    <definedName name="LAVAMANOSC" localSheetId="0">[2]Analisis!#REF!</definedName>
    <definedName name="LAVAMANOSC">[2]Analisis!#REF!</definedName>
    <definedName name="LAVAMANOSCAMBIO" localSheetId="0">[2]Analisis!#REF!</definedName>
    <definedName name="LAVAMANOSCAMBIO">[2]Analisis!#REF!</definedName>
    <definedName name="LAVGRA1BCOPVC" localSheetId="0">#REF!</definedName>
    <definedName name="LAVGRA1BCOPVC">#REF!</definedName>
    <definedName name="LAVGRA2BCOPVC" localSheetId="0">#REF!</definedName>
    <definedName name="LAVGRA2BCOPVC">#REF!</definedName>
    <definedName name="LAVM1917BCOPVC" localSheetId="0">#REF!</definedName>
    <definedName name="LAVM1917BCOPVC">#REF!</definedName>
    <definedName name="LAVM1917COLPVC" localSheetId="0">#REF!</definedName>
    <definedName name="LAVM1917COLPVC">#REF!</definedName>
    <definedName name="LAVMOVABCOPVC" localSheetId="0">#REF!</definedName>
    <definedName name="LAVMOVABCOPVC">#REF!</definedName>
    <definedName name="LAVMOVACOLPVC" localSheetId="0">#REF!</definedName>
    <definedName name="LAVMOVACOLPVC">#REF!</definedName>
    <definedName name="LAVMSERBCOPVC" localSheetId="0">#REF!</definedName>
    <definedName name="LAVMSERBCOPVC">#REF!</definedName>
    <definedName name="LAVOVAEMPBCOCONTRA" localSheetId="0">#REF!</definedName>
    <definedName name="LAVOVAEMPBCOCONTRA">#REF!</definedName>
    <definedName name="LIGADORA" localSheetId="0">[2]Analisis!#REF!</definedName>
    <definedName name="LIGADORA">[2]Analisis!#REF!</definedName>
    <definedName name="LLAVEANGULAR1_2O3_8">[1]Materiales!$E$572</definedName>
    <definedName name="LLAVECHORRO1_2">[1]Materiales!$E$573</definedName>
    <definedName name="LLAVIN">[1]Materiales!$E$725</definedName>
    <definedName name="LLENADOHUECOS20">[1]M.O.!$C$114</definedName>
    <definedName name="LLENADOHUECOS40">[1]M.O.!$C$115</definedName>
    <definedName name="LLENADOHUECOS80">[1]M.O.!$C$117</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LOSA12" localSheetId="0">#REF!</definedName>
    <definedName name="LOSA12">#REF!</definedName>
    <definedName name="LOSA20" localSheetId="0">#REF!</definedName>
    <definedName name="LOSA20">#REF!</definedName>
    <definedName name="LOSA30" localSheetId="0">#REF!</definedName>
    <definedName name="LOSA30">#REF!</definedName>
    <definedName name="LUZPARQEMT" localSheetId="0">#REF!</definedName>
    <definedName name="LUZPARQEMT">#REF!</definedName>
    <definedName name="MA">'[1]MANO DE OBRA'!$C$10</definedName>
    <definedName name="MAESTROCARP" localSheetId="0">[3]Ins!#REF!</definedName>
    <definedName name="MAESTROCARP">[3]Ins!#REF!</definedName>
    <definedName name="MALLA2.315X15">[1]Materiales!$D$708</definedName>
    <definedName name="MAMPARAPINOTRAT" localSheetId="0">#REF!</definedName>
    <definedName name="MAMPARAPINOTRAT">#REF!</definedName>
    <definedName name="MAMPARAPINOTRATM2" localSheetId="0">#REF!</definedName>
    <definedName name="MAMPARAPINOTRATM2">#REF!</definedName>
    <definedName name="MANT">[1]Materiales!$E$38</definedName>
    <definedName name="MARMOLITE" localSheetId="0">[2]Analisis!#REF!</definedName>
    <definedName name="MARMOLITE">[2]Analisis!#REF!</definedName>
    <definedName name="MEZCLA1.3" localSheetId="0">[2]Analisis!#REF!</definedName>
    <definedName name="MEZCLA1.3">[2]Analisis!#REF!</definedName>
    <definedName name="MEZCLA1.4" localSheetId="0">[2]Analisis!#REF!</definedName>
    <definedName name="MEZCLA1.4">[2]Analisis!#REF!</definedName>
    <definedName name="MEZCLADORAFREGADERO">[1]Materiales!$E$582</definedName>
    <definedName name="MEZCLAE" localSheetId="0">[2]Analisis!#REF!</definedName>
    <definedName name="MEZCLAE">[2]Analisis!#REF!</definedName>
    <definedName name="MEZCLAP" localSheetId="0">[2]Analisis!#REF!</definedName>
    <definedName name="MEZCLAP">[2]Analisis!#REF!</definedName>
    <definedName name="MEZCLLAVSENC">[1]Materiales!$E$585</definedName>
    <definedName name="MOACERA">[1]M.O.!$C$41</definedName>
    <definedName name="MOCANTOS">[1]M.O.!$C$51</definedName>
    <definedName name="MOCARETEO">[1]M.O.!$C$53</definedName>
    <definedName name="MOCERCRI1520PARED">[1]M.O.!$C$189</definedName>
    <definedName name="MODESAGUE3Y4">[1]M.O.!$C$647</definedName>
    <definedName name="MOEMPANETECOL">[1]M.O.!$C$55</definedName>
    <definedName name="MOEMPANETEINT">[1]M.O.!$C$58</definedName>
    <definedName name="MOEMPANETERASGADO">[1]M.O.!$C$61</definedName>
    <definedName name="MOEMPANETETECHO1">[1]M.O.!$C$63</definedName>
    <definedName name="MOESTRIAS">[1]M.O.!$C$66</definedName>
    <definedName name="MOFINOHOR">[1]M.O.!$C$276</definedName>
    <definedName name="MOFINOINCL">[1]M.O.!$C$277</definedName>
    <definedName name="MOFRAGUACHE">[1]M.O.!$C$67</definedName>
    <definedName name="MOGOTEROCOL">[1]M.O.!$C$68</definedName>
    <definedName name="MOGOTERORAN">[1]M.O.!$C$69</definedName>
    <definedName name="MOGRANITO30">[1]M.O.!$C$144</definedName>
    <definedName name="MOLIGADORA">[1]M.O.!$C$954</definedName>
    <definedName name="MONATILLA">[1]M.O.!$C$73</definedName>
    <definedName name="MOPIEDRA">[1]M.O.!$C$570</definedName>
    <definedName name="MOPINTURAAGUA">[1]M.O.!$C$557</definedName>
    <definedName name="MOPINTURABARNIZ">[1]M.O.!$C$551</definedName>
    <definedName name="MOPINTURAMANT">[1]M.O.!$C$566</definedName>
    <definedName name="MOPISOCERAMICA" localSheetId="0">[3]Ins!#REF!</definedName>
    <definedName name="MOPISOCERAMICA">[3]Ins!#REF!</definedName>
    <definedName name="MOPISOCERCRI11520">[1]M.O.!$C$134</definedName>
    <definedName name="MORESANE">[1]M.O.!$C$78</definedName>
    <definedName name="MORTERO" localSheetId="0">[2]Analisis!#REF!</definedName>
    <definedName name="MORTERO">[2]Analisis!#REF!</definedName>
    <definedName name="MORTERO1.10" localSheetId="0">[2]Analisis!#REF!</definedName>
    <definedName name="MORTERO1.10">[2]Analisis!#REF!</definedName>
    <definedName name="MORTERO1.2" localSheetId="0">[2]Analisis!#REF!</definedName>
    <definedName name="MORTERO1.2">[2]Analisis!#REF!</definedName>
    <definedName name="MORTERO1.3" localSheetId="0">[2]Analisis!#REF!</definedName>
    <definedName name="MORTERO1.3">[2]Analisis!#REF!</definedName>
    <definedName name="MORTERO1.4" localSheetId="0">[2]Analisis!#REF!</definedName>
    <definedName name="MORTERO1.4">[2]Analisis!#REF!</definedName>
    <definedName name="MORTERO110">[3]Ana!$F$4862</definedName>
    <definedName name="MORTERO13">[3]Ana!$F$4833</definedName>
    <definedName name="MORTERO14">[3]Ana!$F$4844</definedName>
    <definedName name="MOVACIADO">[1]M.O.!$C$953</definedName>
    <definedName name="MOZABALETATECHO">[1]M.O.!$C$279</definedName>
    <definedName name="MUROBLOQCAL6" localSheetId="0">[2]Analisis!#REF!</definedName>
    <definedName name="MUROBLOQCAL6">[2]Analisis!#REF!</definedName>
    <definedName name="MURODE4" localSheetId="0">[2]Analisis!#REF!</definedName>
    <definedName name="MURODE4">[2]Analisis!#REF!</definedName>
    <definedName name="MURODE6A40" localSheetId="0">[2]Analisis!#REF!</definedName>
    <definedName name="MURODE6A40">[2]Analisis!#REF!</definedName>
    <definedName name="MURODE6A80" localSheetId="0">[2]Analisis!#REF!</definedName>
    <definedName name="MURODE6A80">[2]Analisis!#REF!</definedName>
    <definedName name="MURODE6VIOL" localSheetId="0">[2]Analisis!#REF!</definedName>
    <definedName name="MURODE6VIOL">[2]Analisis!#REF!</definedName>
    <definedName name="MURODE8A20" localSheetId="0">[2]Analisis!#REF!</definedName>
    <definedName name="MURODE8A20">[2]Analisis!#REF!</definedName>
    <definedName name="MURODE8A40" localSheetId="0">[2]Analisis!#REF!</definedName>
    <definedName name="MURODE8A40">[2]Analisis!#REF!</definedName>
    <definedName name="MURODE8A80" localSheetId="0">[2]Analisis!#REF!</definedName>
    <definedName name="MURODE8A80">[2]Analisis!#REF!</definedName>
    <definedName name="MURODE8CCLLENA" localSheetId="0">[2]Analisis!#REF!</definedName>
    <definedName name="MURODE8CCLLENA">[2]Analisis!#REF!</definedName>
    <definedName name="MURODE8DOBLEACERO" localSheetId="0">[2]Analisis!#REF!</definedName>
    <definedName name="MURODE8DOBLEACERO">[2]Analisis!#REF!</definedName>
    <definedName name="NATILLA" localSheetId="0">[2]Analisis!#REF!</definedName>
    <definedName name="NATILLA">[2]Analisis!#REF!</definedName>
    <definedName name="NIPLE1_2X4HG">[1]Materiales!$E$418</definedName>
    <definedName name="NIPLE3_8">[1]Materiales!$E$586</definedName>
    <definedName name="Num_Pmt_Per_Year" localSheetId="0">#REF!</definedName>
    <definedName name="Num_Pmt_Per_Year">#REF!</definedName>
    <definedName name="Number_of_Payments" localSheetId="0">MATCH(0.01,'Consolidado Sin Precio'!End_Bal,-1)+1</definedName>
    <definedName name="Number_of_Payments">MATCH(0.01,End_Bal,-1)+1</definedName>
    <definedName name="OP.1">'[1]MANO DE OBRA'!$C$9</definedName>
    <definedName name="OP.2">'[1]MANO DE OBRA'!$C$8</definedName>
    <definedName name="ORINAL" localSheetId="0">[2]Analisis!#REF!</definedName>
    <definedName name="ORINAL">[2]Analisis!#REF!</definedName>
    <definedName name="ORINALCAMBIO" localSheetId="0">[2]Analisis!#REF!</definedName>
    <definedName name="ORINALCAMBIO">[2]Analisis!#REF!</definedName>
    <definedName name="PANEL12ESPACIOS" localSheetId="0">[2]Analisis!#REF!</definedName>
    <definedName name="PANEL12ESPACIOS">[2]Analisis!#REF!</definedName>
    <definedName name="PANEL16ESPACIOS" localSheetId="0">[2]Analisis!#REF!</definedName>
    <definedName name="PANEL16ESPACIOS">[2]Analisis!#REF!</definedName>
    <definedName name="PANEL24ESPACIOS" localSheetId="0">[2]Analisis!#REF!</definedName>
    <definedName name="PANEL24ESPACIOS">[2]Analisis!#REF!</definedName>
    <definedName name="PANEL2ESPACIOS" localSheetId="0">[2]Analisis!#REF!</definedName>
    <definedName name="PANEL2ESPACIOS">[2]Analisis!#REF!</definedName>
    <definedName name="PANEL30ESPACIOS" localSheetId="0">[2]Analisis!#REF!</definedName>
    <definedName name="PANEL30ESPACIOS">[2]Analisis!#REF!</definedName>
    <definedName name="PANEL4ESPACIOS" localSheetId="0">[2]Analisis!#REF!</definedName>
    <definedName name="PANEL4ESPACIOS">[2]Analisis!#REF!</definedName>
    <definedName name="PANEL6ESPACIOS" localSheetId="0">[2]Analisis!#REF!</definedName>
    <definedName name="PANEL6ESPACIOS">[2]Analisis!#REF!</definedName>
    <definedName name="PANEL8ESPACIOS" localSheetId="0">[2]Analisis!#REF!</definedName>
    <definedName name="PANEL8ESPACIOS">[2]Analisis!#REF!</definedName>
    <definedName name="PAÑETECOL" localSheetId="0">[2]Analisis!#REF!</definedName>
    <definedName name="PAÑETECOL">[2]Analisis!#REF!</definedName>
    <definedName name="PAÑETEEXTERIOR" localSheetId="0">[2]Analisis!#REF!</definedName>
    <definedName name="PAÑETEEXTERIOR">[2]Analisis!#REF!</definedName>
    <definedName name="PAÑETEINTERIOR" localSheetId="0">[2]Analisis!#REF!</definedName>
    <definedName name="PAÑETEINTERIOR">[2]Analisis!#REF!</definedName>
    <definedName name="PAÑETEPULIDO" localSheetId="0">[2]Analisis!#REF!</definedName>
    <definedName name="PAÑETEPULIDO">[2]Analisis!#REF!</definedName>
    <definedName name="PAÑETERASGADO" localSheetId="0">[2]Analisis!#REF!</definedName>
    <definedName name="PAÑETERASGADO">[2]Analisis!#REF!</definedName>
    <definedName name="PAÑETERUSTICO" localSheetId="0">[2]Analisis!#REF!</definedName>
    <definedName name="PAÑETERUSTICO">[2]Analisis!#REF!</definedName>
    <definedName name="PAÑETETECHO" localSheetId="0">[2]Analisis!#REF!</definedName>
    <definedName name="PAÑETETECHO">[2]Analisis!#REF!</definedName>
    <definedName name="Pay_Date" localSheetId="0">#REF!</definedName>
    <definedName name="Pay_Date">#REF!</definedName>
    <definedName name="Pay_Num" localSheetId="0">#REF!</definedName>
    <definedName name="Pay_Num">#REF!</definedName>
    <definedName name="Payment_Date" localSheetId="0">DATE(YEAR('Consolidado Sin Precio'!Loan_Start),MONTH('Consolidado Sin Precio'!Loan_Start)+Payment_Number,DAY('Consolidado Sin Precio'!Loan_Start))</definedName>
    <definedName name="Payment_Date">DATE(YEAR(Loan_Start),MONTH(Loan_Start)+Payment_Number,DAY(Loan_Start))</definedName>
    <definedName name="PBLOCK4">[3]Ins!$E$225</definedName>
    <definedName name="PBLOCK6">[3]Ins!$E$228</definedName>
    <definedName name="PEON">[1]M.O.!$C$15</definedName>
    <definedName name="PEONCARP" localSheetId="0">[3]Ins!#REF!</definedName>
    <definedName name="PEONCARP">[3]Ins!#REF!</definedName>
    <definedName name="PERFIL4X4">[1]Materiales!$E$881</definedName>
    <definedName name="PHCH23BCO">[3]Ins!$E$534</definedName>
    <definedName name="pino1x12bruto">[3]Ins!$E$705</definedName>
    <definedName name="PINTEPOX" localSheetId="0">[2]Analisis!#REF!</definedName>
    <definedName name="PINTEPOX">[2]Analisis!#REF!</definedName>
    <definedName name="PINTMAN">[3]Ana!$F$4916</definedName>
    <definedName name="PINTURAACRILICA" localSheetId="0">[2]Analisis!#REF!</definedName>
    <definedName name="PINTURAACRILICA">[2]Analisis!#REF!</definedName>
    <definedName name="PINTURAACRILICAAND" localSheetId="0">[2]Analisis!#REF!</definedName>
    <definedName name="PINTURAACRILICAAND">[2]Analisis!#REF!</definedName>
    <definedName name="PINTURAECONOTE" localSheetId="0">[2]Analisis!#REF!</definedName>
    <definedName name="PINTURAECONOTE">[2]Analisis!#REF!</definedName>
    <definedName name="PINTURALACA" localSheetId="0">[2]Analisis!#REF!</definedName>
    <definedName name="PINTURALACA">[2]Analisis!#REF!</definedName>
    <definedName name="PINTURAMANT" localSheetId="0">[2]Analisis!#REF!</definedName>
    <definedName name="PINTURAMANT">[2]Analisis!#REF!</definedName>
    <definedName name="PINTURAMANTAND" localSheetId="0">[2]Analisis!#REF!</definedName>
    <definedName name="PINTURAMANTAND">[2]Analisis!#REF!</definedName>
    <definedName name="PINTURASEMIG" localSheetId="0">[2]Analisis!#REF!</definedName>
    <definedName name="PINTURASEMIG">[2]Analisis!#REF!</definedName>
    <definedName name="PINTURASEMIGAND" localSheetId="0">[2]Analisis!#REF!</definedName>
    <definedName name="PINTURASEMIGAND">[2]Analisis!#REF!</definedName>
    <definedName name="PINTURATRAFICO" localSheetId="0">[2]Analisis!#REF!</definedName>
    <definedName name="PINTURATRAFICO">[2]Analisis!#REF!</definedName>
    <definedName name="PISOCERAMICA" localSheetId="0">[2]Analisis!#REF!</definedName>
    <definedName name="PISOCERAMICA">[2]Analisis!#REF!</definedName>
    <definedName name="PISOPORCELANATO" localSheetId="0">[2]Analisis!#REF!</definedName>
    <definedName name="PISOPORCELANATO">[2]Analisis!#REF!</definedName>
    <definedName name="PLANTASELECT">[3]Ins!$C$838</definedName>
    <definedName name="PLIGADORA2">[3]Ins!$E$522</definedName>
    <definedName name="PORCELANATO">[1]Materiales!$E$33</definedName>
    <definedName name="Princ" localSheetId="0">#REF!</definedName>
    <definedName name="Princ">#REF!</definedName>
    <definedName name="_xlnm.Print_Area" localSheetId="0">'Consolidado Sin Precio'!$A$1:$F$837</definedName>
    <definedName name="Print_Area_Reset" localSheetId="0">OFFSET('Consolidado Sin Precio'!Full_Print,0,0,[0]!Last_Row)</definedName>
    <definedName name="Print_Area_Reset">OFFSET(Full_Print,0,0,Last_Row)</definedName>
    <definedName name="_xlnm.Print_Titles" localSheetId="0">'Consolidado Sin Precio'!$15:$15</definedName>
    <definedName name="PROYECTADA" localSheetId="0">[2]Analisis!#REF!</definedName>
    <definedName name="PROYECTADA">[2]Analisis!#REF!</definedName>
    <definedName name="PULIDOYBRILLADO" localSheetId="0">[2]Analisis!#REF!</definedName>
    <definedName name="PULIDOYBRILLADO">[2]Analisis!#REF!</definedName>
    <definedName name="PVC_3">[1]Materiales!$E$69</definedName>
    <definedName name="PVC1_2">[1]Materiales!$E$73</definedName>
    <definedName name="PVC3_4">[1]Materiales!$E$72</definedName>
    <definedName name="PWINCHE2000K">[5]Ins!$E$592</definedName>
    <definedName name="RED1_2A3_8HG">[1]Materiales!$E$433</definedName>
    <definedName name="REGLAEMPAÑETE">[1]Materiales!$E$640</definedName>
    <definedName name="RELLENOARENA" localSheetId="0">[2]Analisis!#REF!</definedName>
    <definedName name="RELLENOARENA">[2]Analisis!#REF!</definedName>
    <definedName name="RELLENOARENAE" localSheetId="0">[2]Analisis!#REF!</definedName>
    <definedName name="RELLENOARENAE">[2]Analisis!#REF!</definedName>
    <definedName name="RELLENOCALICHE" localSheetId="0">[2]Analisis!#REF!</definedName>
    <definedName name="RELLENOCALICHE">[2]Analisis!#REF!</definedName>
    <definedName name="RELLENOCALICHEE" localSheetId="0">[2]Analisis!#REF!</definedName>
    <definedName name="RELLENOCALICHEE">[2]Analisis!#REF!</definedName>
    <definedName name="RELLENOCALICHEYARENA" localSheetId="0">[2]Analisis!#REF!</definedName>
    <definedName name="RELLENOCALICHEYARENA">[2]Analisis!#REF!</definedName>
    <definedName name="RELLENOCALICHEYARENAE" localSheetId="0">[2]Analisis!#REF!</definedName>
    <definedName name="RELLENOCALICHEYARENAE">[2]Analisis!#REF!</definedName>
    <definedName name="RELLENOREPOSICION" localSheetId="0">[2]Analisis!#REF!</definedName>
    <definedName name="RELLENOREPOSICION">[2]Analisis!#REF!</definedName>
    <definedName name="RELLENOREPOSICIONE" localSheetId="0">[2]Analisis!#REF!</definedName>
    <definedName name="RELLENOREPOSICIONE">[2]Analisis!#REF!</definedName>
    <definedName name="REMOCIONCAPAVEGETAL" localSheetId="0">[2]Analisis!#REF!</definedName>
    <definedName name="REMOCIONCAPAVEGETAL">[2]Analisis!#REF!</definedName>
    <definedName name="RESANE" localSheetId="0">[2]Analisis!#REF!</definedName>
    <definedName name="RESANE">[2]Analisis!#REF!</definedName>
    <definedName name="REVESTIMIENTO" localSheetId="0">[2]Analisis!#REF!</definedName>
    <definedName name="REVESTIMIENTO">[2]Analisis!#REF!</definedName>
    <definedName name="SALARIO">[1]M.O.!$C$4</definedName>
    <definedName name="SALOMONICAS" localSheetId="0">[2]Analisis!#REF!</definedName>
    <definedName name="SALOMONICAS">[2]Analisis!#REF!</definedName>
    <definedName name="SBOTONTIMBRE" localSheetId="0">[2]Analisis!#REF!</definedName>
    <definedName name="SBOTONTIMBRE">[2]Analisis!#REF!</definedName>
    <definedName name="SCALENTADOR" localSheetId="0">[2]Analisis!#REF!</definedName>
    <definedName name="SCALENTADOR">[2]Analisis!#REF!</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EMIGL">[1]Materiales!$E$42</definedName>
    <definedName name="SEPTICOTIESDIS" localSheetId="0">#REF!</definedName>
    <definedName name="SEPTICOTIESDIS">#REF!</definedName>
    <definedName name="SHEETROCK" localSheetId="0">[2]Analisis!#REF!</definedName>
    <definedName name="SHEETROCK">[2]Analisis!#REF!</definedName>
    <definedName name="SIFON2">[1]Materiales!$F$266</definedName>
    <definedName name="SIFONLAV1_4PVC">[1]Materiales!$E$598</definedName>
    <definedName name="SILICONTUBO">[1]Materiales!$E$613</definedName>
    <definedName name="SINTERRUPTOR3VIAS" localSheetId="0">[2]Analisis!#REF!</definedName>
    <definedName name="SINTERRUPTOR3VIAS">[2]Analisis!#REF!</definedName>
    <definedName name="SINTERRUPTOR4VIAS" localSheetId="0">[2]Analisis!#REF!</definedName>
    <definedName name="SINTERRUPTOR4VIAS">[2]Analisis!#REF!</definedName>
    <definedName name="SINTERRUPTORDOBLE" localSheetId="0">[2]Analisis!#REF!</definedName>
    <definedName name="SINTERRUPTORDOBLE">[2]Analisis!#REF!</definedName>
    <definedName name="SINTERRUPTORSENCILLO" localSheetId="0">[2]Analisis!#REF!</definedName>
    <definedName name="SINTERRUPTORSENCILLO">[2]Analisis!#REF!</definedName>
    <definedName name="SINTERRUPTORTRIPLE" localSheetId="0">[2]Analisis!#REF!</definedName>
    <definedName name="SINTERRUPTORTRIPLE">[2]Analisis!#REF!</definedName>
    <definedName name="SLAVADERODOBLE" localSheetId="0">[2]Analisis!#REF!</definedName>
    <definedName name="SLAVADERODOBLE">[2]Analisis!#REF!</definedName>
    <definedName name="SLAVADEROSENCILLO" localSheetId="0">[2]Analisis!#REF!</definedName>
    <definedName name="SLAVADEROSENCILLO">[2]Analisis!#REF!</definedName>
    <definedName name="SLUZCENITAL" localSheetId="0">[2]Analisis!#REF!</definedName>
    <definedName name="SLUZCENITAL">[2]Analisis!#REF!</definedName>
    <definedName name="STELEFONO" localSheetId="0">[2]Analisis!#REF!</definedName>
    <definedName name="STELEFONO">[2]Analisis!#REF!</definedName>
    <definedName name="STELEFONOTAPA" localSheetId="0">[2]Analisis!#REF!</definedName>
    <definedName name="STELEFONOTAPA">[2]Analisis!#REF!</definedName>
    <definedName name="STOMACORRIENTE110" localSheetId="0">[2]Analisis!#REF!</definedName>
    <definedName name="STOMACORRIENTE110">[2]Analisis!#REF!</definedName>
    <definedName name="STOMACORRIENTE220" localSheetId="0">[2]Analisis!#REF!</definedName>
    <definedName name="STOMACORRIENTE220">[2]Analisis!#REF!</definedName>
    <definedName name="TABIQUESBAÑOSM2CONTRA" localSheetId="0">#REF!</definedName>
    <definedName name="TABIQUESBAÑOSM2CONTRA">#REF!</definedName>
    <definedName name="TAPE3M">[1]Materiales!$E$817</definedName>
    <definedName name="TEE1_2HG">[1]Materiales!$E$464</definedName>
    <definedName name="TEFLON">[1]Materiales!$E$447</definedName>
    <definedName name="THINN">[1]Materiales!$E$46</definedName>
    <definedName name="TNC">'[1]MANO DE OBRA'!$C$4</definedName>
    <definedName name="TOMACORRIENTE110">[1]Materiales!$E$822</definedName>
    <definedName name="TOMACORRIENTE220">[1]Materiales!$E$823</definedName>
    <definedName name="TORNILLOINODORO">[1]Materiales!$E$600</definedName>
    <definedName name="Total_Interest" localSheetId="0">#REF!</definedName>
    <definedName name="Total_Interest">#REF!</definedName>
    <definedName name="Total_Pay" localSheetId="0">#REF!</definedName>
    <definedName name="Total_Pay">#REF!</definedName>
    <definedName name="Total_Payment" localSheetId="0">Scheduled_Payment+Extra_Payment</definedName>
    <definedName name="Total_Payment">Scheduled_Payment+Extra_Payment</definedName>
    <definedName name="TRAFICO">[1]Materiales!$E$45</definedName>
    <definedName name="TRINCHERA" localSheetId="0">[2]Analisis!#REF!</definedName>
    <definedName name="TRINCHERA">[2]Analisis!#REF!</definedName>
    <definedName name="TUBO1_2HG">[1]Materiales!$E$473</definedName>
    <definedName name="TUBO3DRENAJE">[1]Materiales!$F$80</definedName>
    <definedName name="TUBO4DRENAJE">[1]Materiales!$F$81</definedName>
    <definedName name="TUBODRENAJE11_2">[1]Materiales!$F$78</definedName>
    <definedName name="TUBOFLEXIBLEINODORO">[1]Materiales!$E$606</definedName>
    <definedName name="TUBOFLEXLAV">[1]Materiales!$E$605</definedName>
    <definedName name="TUBOSDR26_2">[1]Materiales!$F$127</definedName>
    <definedName name="TUBOSDR261_2">[1]Materiales!$F$123</definedName>
    <definedName name="TUBOSDR41_2">[1]Materiales!$F$96</definedName>
    <definedName name="TUBOSDR41DE4">[1]Materiales!$F$98</definedName>
    <definedName name="TUBOSRD41_3">[1]Materiales!$F$97</definedName>
    <definedName name="TYDE4X2">[1]Materiales!$F$295</definedName>
    <definedName name="TYDE4X3">[1]Materiales!$F$296</definedName>
    <definedName name="UNIONUNIV1_2HG">[1]Materiales!$E$482</definedName>
    <definedName name="VACIADOAMANO" localSheetId="0">[2]Analisis!#REF!</definedName>
    <definedName name="VACIADOAMANO">[2]Analisis!#REF!</definedName>
    <definedName name="Values_Entered" localSheetId="0">IF('Consolidado Sin Precio'!Loan_Amount*'Consolidado Sin Precio'!Interest_Rate*'Consolidado Sin Precio'!Loan_Years*'Consolidado Sin Precio'!Loan_Start&gt;0,1,0)</definedName>
    <definedName name="Values_Entered">IF(Loan_Amount*Interest_Rate*Loan_Years*Loan_Start&gt;0,1,0)</definedName>
    <definedName name="VARILLAQQ">[1]Materiales!$E$660</definedName>
    <definedName name="VERTEDERO" localSheetId="0">[2]Analisis!#REF!</definedName>
    <definedName name="VERTEDERO">[2]Analisis!#REF!</definedName>
    <definedName name="VIGAAMARRE15X20" localSheetId="0">[2]Analisis!#REF!</definedName>
    <definedName name="VIGAAMARRE15X20">[2]Analisis!#REF!</definedName>
    <definedName name="VIGAAMARRE20X20" localSheetId="0">[2]Analisis!#REF!</definedName>
    <definedName name="VIGAAMARRE20X20">[2]Analisis!#REF!</definedName>
    <definedName name="YEEDE4">[1]Materiales!$F$300</definedName>
    <definedName name="ZABALETADETECHO" localSheetId="0">[2]Analisis!#REF!</definedName>
    <definedName name="ZABALETADETECHO">[2]Analisis!#REF!</definedName>
    <definedName name="ZAPATA30X20135" localSheetId="0">[2]Analisis!#REF!</definedName>
    <definedName name="ZAPATA30X20135">[2]Analisis!#REF!</definedName>
    <definedName name="ZAPATA30X20180" localSheetId="0">[2]Analisis!#REF!</definedName>
    <definedName name="ZAPATA30X20180">[2]Analisis!#REF!</definedName>
    <definedName name="ZAPATA45X20135" localSheetId="0">[2]Analisis!#REF!</definedName>
    <definedName name="ZAPATA45X20135">[2]Analisis!#REF!</definedName>
    <definedName name="ZAPATA45X20180" localSheetId="0">[2]Analisis!#REF!</definedName>
    <definedName name="ZAPATA45X20180">[2]Analisis!#REF!</definedName>
    <definedName name="ZAPATA45X25135" localSheetId="0">[2]Analisis!#REF!</definedName>
    <definedName name="ZAPATA45X25135">[2]Analisis!#REF!</definedName>
    <definedName name="ZAPATA45X25180" localSheetId="0">[2]Analisis!#REF!</definedName>
    <definedName name="ZAPATA45X25180">[2]Analisis!#REF!</definedName>
    <definedName name="ZAPATA45X25180DE5" localSheetId="0">[2]Analisis!#REF!</definedName>
    <definedName name="ZAPATA45X25180DE5">[2]Analisis!#REF!</definedName>
    <definedName name="ZAPATA45X25180DE7" localSheetId="0">[2]Analisis!#REF!</definedName>
    <definedName name="ZAPATA45X25180DE7">[2]Analisis!#REF!</definedName>
    <definedName name="ZAPATA60X25135" localSheetId="0">[2]Analisis!#REF!</definedName>
    <definedName name="ZAPATA60X25135">[2]Analisis!#REF!</definedName>
    <definedName name="ZAPATADE60X25180" localSheetId="0">[2]Analisis!#REF!</definedName>
    <definedName name="ZAPATADE60X25180">[2]Analisis!#REF!</definedName>
    <definedName name="ZAPATADE60X25180DE5" localSheetId="0">[2]Analisis!#REF!</definedName>
    <definedName name="ZAPATADE60X25180DE5">[2]Analisis!#REF!</definedName>
    <definedName name="ZOCALOGRAN30X7" localSheetId="0">[2]Analisis!#REF!</definedName>
    <definedName name="ZOCALOGRAN30X7">[2]Analisis!#REF!</definedName>
    <definedName name="ZOCALOPORCELANATO" localSheetId="0">[2]Analisis!#REF!</definedName>
    <definedName name="ZOCALOPORCELANATO">[2]Analisis!#REF!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816" i="2" l="1"/>
  <c r="F815" i="2"/>
  <c r="F814" i="2"/>
  <c r="F813" i="2"/>
  <c r="F812" i="2"/>
  <c r="F811" i="2"/>
  <c r="F810" i="2"/>
  <c r="F809" i="2"/>
  <c r="F808" i="2"/>
  <c r="F807" i="2"/>
  <c r="F806" i="2"/>
  <c r="F805" i="2"/>
  <c r="F804" i="2"/>
  <c r="F803" i="2"/>
  <c r="F802" i="2"/>
  <c r="A802" i="2"/>
  <c r="A803" i="2" s="1"/>
  <c r="A804" i="2" s="1"/>
  <c r="A805" i="2" s="1"/>
  <c r="A806" i="2" s="1"/>
  <c r="A807" i="2" s="1"/>
  <c r="A808" i="2" s="1"/>
  <c r="A809" i="2" s="1"/>
  <c r="A810" i="2" s="1"/>
  <c r="A811" i="2" s="1"/>
  <c r="A812" i="2" s="1"/>
  <c r="A813" i="2" s="1"/>
  <c r="A814" i="2" s="1"/>
  <c r="A815" i="2" s="1"/>
  <c r="A816" i="2" s="1"/>
  <c r="F801" i="2"/>
  <c r="F794" i="2"/>
  <c r="F793" i="2"/>
  <c r="F792" i="2"/>
  <c r="F791" i="2"/>
  <c r="F790" i="2"/>
  <c r="F789" i="2"/>
  <c r="F788" i="2"/>
  <c r="F787" i="2"/>
  <c r="F786" i="2"/>
  <c r="F785" i="2"/>
  <c r="F784" i="2"/>
  <c r="A784" i="2"/>
  <c r="A785" i="2" s="1"/>
  <c r="A786" i="2" s="1"/>
  <c r="A787" i="2" s="1"/>
  <c r="A788" i="2" s="1"/>
  <c r="A789" i="2" s="1"/>
  <c r="A790" i="2" s="1"/>
  <c r="A791" i="2" s="1"/>
  <c r="A792" i="2" s="1"/>
  <c r="A793" i="2" s="1"/>
  <c r="A794" i="2" s="1"/>
  <c r="F783" i="2"/>
  <c r="F779" i="2"/>
  <c r="F778" i="2"/>
  <c r="F777" i="2"/>
  <c r="A777" i="2"/>
  <c r="A778" i="2" s="1"/>
  <c r="A779" i="2" s="1"/>
  <c r="F776" i="2"/>
  <c r="F772" i="2"/>
  <c r="F771" i="2"/>
  <c r="F770" i="2"/>
  <c r="F769" i="2"/>
  <c r="F768" i="2"/>
  <c r="A768" i="2"/>
  <c r="A769" i="2" s="1"/>
  <c r="A770" i="2" s="1"/>
  <c r="A771" i="2" s="1"/>
  <c r="A772" i="2" s="1"/>
  <c r="F767" i="2"/>
  <c r="F763" i="2"/>
  <c r="F762" i="2"/>
  <c r="F761" i="2"/>
  <c r="F760" i="2"/>
  <c r="A760" i="2"/>
  <c r="A761" i="2" s="1"/>
  <c r="A762" i="2" s="1"/>
  <c r="A763" i="2" s="1"/>
  <c r="F759" i="2"/>
  <c r="F764" i="2" s="1"/>
  <c r="F755" i="2"/>
  <c r="F754" i="2"/>
  <c r="F753" i="2"/>
  <c r="F752" i="2"/>
  <c r="F751" i="2"/>
  <c r="F750" i="2"/>
  <c r="A750" i="2"/>
  <c r="A751" i="2" s="1"/>
  <c r="A752" i="2" s="1"/>
  <c r="A753" i="2" s="1"/>
  <c r="A754" i="2" s="1"/>
  <c r="A755" i="2" s="1"/>
  <c r="F749" i="2"/>
  <c r="F756" i="2" s="1"/>
  <c r="F745" i="2"/>
  <c r="A745" i="2"/>
  <c r="F744" i="2"/>
  <c r="F746" i="2" s="1"/>
  <c r="F740" i="2"/>
  <c r="F741" i="2" s="1"/>
  <c r="F736" i="2"/>
  <c r="A736" i="2"/>
  <c r="F735" i="2"/>
  <c r="F728" i="2"/>
  <c r="F727" i="2"/>
  <c r="C726" i="2"/>
  <c r="F726" i="2" s="1"/>
  <c r="C725" i="2"/>
  <c r="F725" i="2" s="1"/>
  <c r="F724" i="2"/>
  <c r="C723" i="2"/>
  <c r="F723" i="2" s="1"/>
  <c r="C722" i="2"/>
  <c r="F722" i="2" s="1"/>
  <c r="F721" i="2"/>
  <c r="A721" i="2"/>
  <c r="A722" i="2" s="1"/>
  <c r="A723" i="2" s="1"/>
  <c r="A724" i="2" s="1"/>
  <c r="A725" i="2" s="1"/>
  <c r="A726" i="2" s="1"/>
  <c r="A727" i="2" s="1"/>
  <c r="A728" i="2" s="1"/>
  <c r="F720" i="2"/>
  <c r="C716" i="2"/>
  <c r="F716" i="2" s="1"/>
  <c r="F717" i="2" s="1"/>
  <c r="F712" i="2"/>
  <c r="F711" i="2"/>
  <c r="F710" i="2"/>
  <c r="F709" i="2"/>
  <c r="C708" i="2"/>
  <c r="F708" i="2" s="1"/>
  <c r="A708" i="2"/>
  <c r="A709" i="2" s="1"/>
  <c r="A710" i="2" s="1"/>
  <c r="A711" i="2" s="1"/>
  <c r="A712" i="2" s="1"/>
  <c r="C707" i="2"/>
  <c r="F707" i="2" s="1"/>
  <c r="F703" i="2"/>
  <c r="F702" i="2"/>
  <c r="A702" i="2"/>
  <c r="A703" i="2" s="1"/>
  <c r="F701" i="2"/>
  <c r="C697" i="2"/>
  <c r="F697" i="2" s="1"/>
  <c r="F696" i="2"/>
  <c r="F695" i="2"/>
  <c r="F694" i="2"/>
  <c r="C693" i="2"/>
  <c r="F693" i="2" s="1"/>
  <c r="A693" i="2"/>
  <c r="A694" i="2" s="1"/>
  <c r="A695" i="2" s="1"/>
  <c r="A696" i="2" s="1"/>
  <c r="A697" i="2" s="1"/>
  <c r="F692" i="2"/>
  <c r="A692" i="2"/>
  <c r="F691" i="2"/>
  <c r="F687" i="2"/>
  <c r="F686" i="2"/>
  <c r="A686" i="2"/>
  <c r="A687" i="2" s="1"/>
  <c r="F685" i="2"/>
  <c r="F679" i="2"/>
  <c r="F678" i="2"/>
  <c r="A678" i="2"/>
  <c r="A679" i="2" s="1"/>
  <c r="F677" i="2"/>
  <c r="F670" i="2"/>
  <c r="F669" i="2"/>
  <c r="A669" i="2"/>
  <c r="A670" i="2" s="1"/>
  <c r="F668" i="2"/>
  <c r="F664" i="2"/>
  <c r="F663" i="2"/>
  <c r="A663" i="2"/>
  <c r="A664" i="2" s="1"/>
  <c r="F662" i="2"/>
  <c r="F656" i="2"/>
  <c r="F655" i="2"/>
  <c r="F654" i="2"/>
  <c r="A654" i="2"/>
  <c r="A655" i="2" s="1"/>
  <c r="A656" i="2" s="1"/>
  <c r="C653" i="2"/>
  <c r="F653" i="2" s="1"/>
  <c r="F649" i="2"/>
  <c r="F648" i="2"/>
  <c r="F647" i="2"/>
  <c r="F646" i="2"/>
  <c r="F645" i="2"/>
  <c r="F644" i="2"/>
  <c r="F643" i="2"/>
  <c r="F642" i="2"/>
  <c r="F641" i="2"/>
  <c r="C640" i="2"/>
  <c r="F640" i="2" s="1"/>
  <c r="C639" i="2"/>
  <c r="F639" i="2" s="1"/>
  <c r="F638" i="2"/>
  <c r="F637" i="2"/>
  <c r="F636" i="2"/>
  <c r="A636" i="2"/>
  <c r="A637" i="2" s="1"/>
  <c r="A638" i="2" s="1"/>
  <c r="A639" i="2" s="1"/>
  <c r="A640" i="2" s="1"/>
  <c r="A641" i="2" s="1"/>
  <c r="A642" i="2" s="1"/>
  <c r="A643" i="2" s="1"/>
  <c r="A644" i="2" s="1"/>
  <c r="A645" i="2" s="1"/>
  <c r="A646" i="2" s="1"/>
  <c r="A647" i="2" s="1"/>
  <c r="A648" i="2" s="1"/>
  <c r="A649" i="2" s="1"/>
  <c r="F635" i="2"/>
  <c r="F629" i="2"/>
  <c r="F628" i="2"/>
  <c r="F627" i="2"/>
  <c r="F626" i="2"/>
  <c r="F625" i="2"/>
  <c r="F624" i="2"/>
  <c r="C623" i="2"/>
  <c r="F623" i="2" s="1"/>
  <c r="F622" i="2"/>
  <c r="F621" i="2"/>
  <c r="C620" i="2"/>
  <c r="F620" i="2" s="1"/>
  <c r="F619" i="2"/>
  <c r="A619" i="2"/>
  <c r="A620" i="2" s="1"/>
  <c r="A621" i="2" s="1"/>
  <c r="A622" i="2" s="1"/>
  <c r="A623" i="2" s="1"/>
  <c r="A624" i="2" s="1"/>
  <c r="A625" i="2" s="1"/>
  <c r="A626" i="2" s="1"/>
  <c r="A627" i="2" s="1"/>
  <c r="A628" i="2" s="1"/>
  <c r="A629" i="2" s="1"/>
  <c r="F618" i="2"/>
  <c r="F608" i="2"/>
  <c r="F607" i="2"/>
  <c r="F606" i="2"/>
  <c r="A606" i="2"/>
  <c r="A607" i="2" s="1"/>
  <c r="A608" i="2" s="1"/>
  <c r="F605" i="2"/>
  <c r="F601" i="2"/>
  <c r="F600" i="2"/>
  <c r="F599" i="2"/>
  <c r="F598" i="2"/>
  <c r="A598" i="2"/>
  <c r="A599" i="2" s="1"/>
  <c r="A600" i="2" s="1"/>
  <c r="A601" i="2" s="1"/>
  <c r="F597" i="2"/>
  <c r="F593" i="2"/>
  <c r="F592" i="2"/>
  <c r="F591" i="2"/>
  <c r="F590" i="2"/>
  <c r="F589" i="2"/>
  <c r="F588" i="2"/>
  <c r="F587" i="2"/>
  <c r="F586" i="2"/>
  <c r="F585" i="2"/>
  <c r="F584" i="2"/>
  <c r="F583" i="2"/>
  <c r="F582" i="2"/>
  <c r="F581" i="2"/>
  <c r="A581" i="2"/>
  <c r="A582" i="2" s="1"/>
  <c r="A583" i="2" s="1"/>
  <c r="A584" i="2" s="1"/>
  <c r="A585" i="2" s="1"/>
  <c r="A586" i="2" s="1"/>
  <c r="A587" i="2" s="1"/>
  <c r="A588" i="2" s="1"/>
  <c r="A589" i="2" s="1"/>
  <c r="A590" i="2" s="1"/>
  <c r="A591" i="2" s="1"/>
  <c r="A592" i="2" s="1"/>
  <c r="A593" i="2" s="1"/>
  <c r="C580" i="2"/>
  <c r="F580" i="2" s="1"/>
  <c r="F576" i="2"/>
  <c r="C575" i="2"/>
  <c r="F575" i="2" s="1"/>
  <c r="C574" i="2"/>
  <c r="F574" i="2" s="1"/>
  <c r="A574" i="2"/>
  <c r="A575" i="2" s="1"/>
  <c r="A576" i="2" s="1"/>
  <c r="C573" i="2"/>
  <c r="F573" i="2" s="1"/>
  <c r="F569" i="2"/>
  <c r="F568" i="2"/>
  <c r="F567" i="2"/>
  <c r="F566" i="2"/>
  <c r="A566" i="2"/>
  <c r="A567" i="2" s="1"/>
  <c r="A568" i="2" s="1"/>
  <c r="A569" i="2" s="1"/>
  <c r="F565" i="2"/>
  <c r="F561" i="2"/>
  <c r="F560" i="2"/>
  <c r="F559" i="2"/>
  <c r="F558" i="2"/>
  <c r="F557" i="2"/>
  <c r="A557" i="2"/>
  <c r="A558" i="2" s="1"/>
  <c r="A559" i="2" s="1"/>
  <c r="A560" i="2" s="1"/>
  <c r="A561" i="2" s="1"/>
  <c r="F556" i="2"/>
  <c r="F552" i="2"/>
  <c r="F551" i="2"/>
  <c r="F550" i="2"/>
  <c r="F549" i="2"/>
  <c r="F548" i="2"/>
  <c r="F547" i="2"/>
  <c r="F546" i="2"/>
  <c r="F545" i="2"/>
  <c r="F544" i="2"/>
  <c r="F543" i="2"/>
  <c r="A543" i="2"/>
  <c r="A544" i="2" s="1"/>
  <c r="A545" i="2" s="1"/>
  <c r="A546" i="2" s="1"/>
  <c r="A547" i="2" s="1"/>
  <c r="A548" i="2" s="1"/>
  <c r="A549" i="2" s="1"/>
  <c r="A550" i="2" s="1"/>
  <c r="A551" i="2" s="1"/>
  <c r="A552" i="2" s="1"/>
  <c r="F542" i="2"/>
  <c r="F538" i="2"/>
  <c r="F537" i="2"/>
  <c r="F536" i="2"/>
  <c r="F535" i="2"/>
  <c r="F534" i="2"/>
  <c r="F533" i="2"/>
  <c r="F532" i="2"/>
  <c r="F531" i="2"/>
  <c r="F530" i="2"/>
  <c r="A530" i="2"/>
  <c r="A531" i="2" s="1"/>
  <c r="A532" i="2" s="1"/>
  <c r="A533" i="2" s="1"/>
  <c r="A534" i="2" s="1"/>
  <c r="A535" i="2" s="1"/>
  <c r="A536" i="2" s="1"/>
  <c r="A537" i="2" s="1"/>
  <c r="A538" i="2" s="1"/>
  <c r="F529" i="2"/>
  <c r="F525" i="2"/>
  <c r="F524" i="2"/>
  <c r="F523" i="2"/>
  <c r="F522" i="2"/>
  <c r="C521" i="2"/>
  <c r="F521" i="2" s="1"/>
  <c r="F520" i="2"/>
  <c r="F519" i="2"/>
  <c r="A519" i="2"/>
  <c r="A520" i="2" s="1"/>
  <c r="A521" i="2" s="1"/>
  <c r="A522" i="2" s="1"/>
  <c r="A523" i="2" s="1"/>
  <c r="A524" i="2" s="1"/>
  <c r="A525" i="2" s="1"/>
  <c r="F518" i="2"/>
  <c r="F514" i="2"/>
  <c r="F513" i="2"/>
  <c r="F512" i="2"/>
  <c r="A512" i="2"/>
  <c r="A513" i="2" s="1"/>
  <c r="A514" i="2" s="1"/>
  <c r="F511" i="2"/>
  <c r="F502" i="2"/>
  <c r="F500" i="2"/>
  <c r="F497" i="2"/>
  <c r="F494" i="2"/>
  <c r="C491" i="2"/>
  <c r="F491" i="2" s="1"/>
  <c r="C490" i="2"/>
  <c r="F490" i="2" s="1"/>
  <c r="C489" i="2"/>
  <c r="F489" i="2" s="1"/>
  <c r="C488" i="2"/>
  <c r="F488" i="2" s="1"/>
  <c r="C487" i="2"/>
  <c r="F487" i="2" s="1"/>
  <c r="A486" i="2"/>
  <c r="F483" i="2"/>
  <c r="C478" i="2"/>
  <c r="F478" i="2" s="1"/>
  <c r="A478" i="2"/>
  <c r="F477" i="2"/>
  <c r="A477" i="2"/>
  <c r="F476" i="2"/>
  <c r="F472" i="2"/>
  <c r="F471" i="2"/>
  <c r="F470" i="2"/>
  <c r="F469" i="2"/>
  <c r="F468" i="2"/>
  <c r="F467" i="2"/>
  <c r="F466" i="2"/>
  <c r="F465" i="2"/>
  <c r="F464" i="2"/>
  <c r="C463" i="2"/>
  <c r="F463" i="2" s="1"/>
  <c r="C462" i="2"/>
  <c r="F462" i="2" s="1"/>
  <c r="C461" i="2"/>
  <c r="F461" i="2" s="1"/>
  <c r="F460" i="2"/>
  <c r="F459" i="2"/>
  <c r="F458" i="2"/>
  <c r="A458" i="2"/>
  <c r="A459" i="2" s="1"/>
  <c r="A460" i="2" s="1"/>
  <c r="A461" i="2" s="1"/>
  <c r="A462" i="2" s="1"/>
  <c r="A463" i="2" s="1"/>
  <c r="A464" i="2" s="1"/>
  <c r="A465" i="2" s="1"/>
  <c r="A466" i="2" s="1"/>
  <c r="A467" i="2" s="1"/>
  <c r="A468" i="2" s="1"/>
  <c r="A469" i="2" s="1"/>
  <c r="A470" i="2" s="1"/>
  <c r="A471" i="2" s="1"/>
  <c r="A472" i="2" s="1"/>
  <c r="F457" i="2"/>
  <c r="F449" i="2"/>
  <c r="F448" i="2"/>
  <c r="F447" i="2"/>
  <c r="F446" i="2"/>
  <c r="A446" i="2"/>
  <c r="A447" i="2" s="1"/>
  <c r="A448" i="2" s="1"/>
  <c r="A449" i="2" s="1"/>
  <c r="F445" i="2"/>
  <c r="F441" i="2"/>
  <c r="F440" i="2"/>
  <c r="F439" i="2"/>
  <c r="F438" i="2"/>
  <c r="F437" i="2"/>
  <c r="F436" i="2"/>
  <c r="F435" i="2"/>
  <c r="F434" i="2"/>
  <c r="F433" i="2"/>
  <c r="A433" i="2"/>
  <c r="A434" i="2" s="1"/>
  <c r="A435" i="2" s="1"/>
  <c r="A436" i="2" s="1"/>
  <c r="A437" i="2" s="1"/>
  <c r="A438" i="2" s="1"/>
  <c r="A439" i="2" s="1"/>
  <c r="A440" i="2" s="1"/>
  <c r="A441" i="2" s="1"/>
  <c r="F432" i="2"/>
  <c r="F428" i="2"/>
  <c r="F427" i="2"/>
  <c r="F426" i="2"/>
  <c r="F425" i="2"/>
  <c r="F424" i="2"/>
  <c r="C423" i="2"/>
  <c r="F423" i="2" s="1"/>
  <c r="A423" i="2"/>
  <c r="A424" i="2" s="1"/>
  <c r="A425" i="2" s="1"/>
  <c r="A426" i="2" s="1"/>
  <c r="A427" i="2" s="1"/>
  <c r="A428" i="2" s="1"/>
  <c r="F422" i="2"/>
  <c r="F418" i="2"/>
  <c r="F417" i="2"/>
  <c r="F416" i="2"/>
  <c r="F415" i="2"/>
  <c r="A415" i="2"/>
  <c r="A416" i="2" s="1"/>
  <c r="A417" i="2" s="1"/>
  <c r="A418" i="2" s="1"/>
  <c r="F414" i="2"/>
  <c r="F410" i="2"/>
  <c r="F409" i="2"/>
  <c r="F408" i="2"/>
  <c r="A408" i="2"/>
  <c r="A409" i="2" s="1"/>
  <c r="A410" i="2" s="1"/>
  <c r="F407" i="2"/>
  <c r="F396" i="2"/>
  <c r="A396" i="2"/>
  <c r="F395" i="2"/>
  <c r="F391" i="2"/>
  <c r="F390" i="2"/>
  <c r="F389" i="2"/>
  <c r="F388" i="2"/>
  <c r="A388" i="2"/>
  <c r="A389" i="2" s="1"/>
  <c r="A390" i="2" s="1"/>
  <c r="A391" i="2" s="1"/>
  <c r="F387" i="2"/>
  <c r="F383" i="2"/>
  <c r="F382" i="2"/>
  <c r="A382" i="2"/>
  <c r="A383" i="2" s="1"/>
  <c r="F381" i="2"/>
  <c r="F377" i="2"/>
  <c r="C376" i="2"/>
  <c r="F376" i="2" s="1"/>
  <c r="C375" i="2"/>
  <c r="F375" i="2" s="1"/>
  <c r="A375" i="2"/>
  <c r="A376" i="2" s="1"/>
  <c r="A377" i="2" s="1"/>
  <c r="C374" i="2"/>
  <c r="F374" i="2" s="1"/>
  <c r="C370" i="2"/>
  <c r="F370" i="2" s="1"/>
  <c r="F369" i="2"/>
  <c r="F368" i="2"/>
  <c r="A368" i="2"/>
  <c r="A369" i="2" s="1"/>
  <c r="A370" i="2" s="1"/>
  <c r="F367" i="2"/>
  <c r="C363" i="2"/>
  <c r="F363" i="2" s="1"/>
  <c r="C362" i="2"/>
  <c r="F362" i="2" s="1"/>
  <c r="C361" i="2"/>
  <c r="F361" i="2" s="1"/>
  <c r="C360" i="2"/>
  <c r="F360" i="2" s="1"/>
  <c r="C359" i="2"/>
  <c r="F359" i="2" s="1"/>
  <c r="A359" i="2"/>
  <c r="A360" i="2" s="1"/>
  <c r="A361" i="2" s="1"/>
  <c r="A362" i="2" s="1"/>
  <c r="A363" i="2" s="1"/>
  <c r="C358" i="2"/>
  <c r="F358" i="2" s="1"/>
  <c r="F354" i="2"/>
  <c r="F353" i="2"/>
  <c r="F352" i="2"/>
  <c r="F351" i="2"/>
  <c r="F350" i="2"/>
  <c r="F349" i="2"/>
  <c r="F348" i="2"/>
  <c r="F347" i="2"/>
  <c r="A347" i="2"/>
  <c r="A348" i="2" s="1"/>
  <c r="A349" i="2" s="1"/>
  <c r="A350" i="2" s="1"/>
  <c r="A351" i="2" s="1"/>
  <c r="A352" i="2" s="1"/>
  <c r="A353" i="2" s="1"/>
  <c r="A354" i="2" s="1"/>
  <c r="F346" i="2"/>
  <c r="F342" i="2"/>
  <c r="F341" i="2"/>
  <c r="A341" i="2"/>
  <c r="A342" i="2" s="1"/>
  <c r="F340" i="2"/>
  <c r="F336" i="2"/>
  <c r="F335" i="2"/>
  <c r="F334" i="2"/>
  <c r="F333" i="2"/>
  <c r="F332" i="2"/>
  <c r="F331" i="2"/>
  <c r="F330" i="2"/>
  <c r="A330" i="2"/>
  <c r="A331" i="2" s="1"/>
  <c r="A332" i="2" s="1"/>
  <c r="A333" i="2" s="1"/>
  <c r="A334" i="2" s="1"/>
  <c r="A335" i="2" s="1"/>
  <c r="A336" i="2" s="1"/>
  <c r="F329" i="2"/>
  <c r="F325" i="2"/>
  <c r="A325" i="2"/>
  <c r="F324" i="2"/>
  <c r="F315" i="2"/>
  <c r="F313" i="2"/>
  <c r="F310" i="2"/>
  <c r="F307" i="2"/>
  <c r="C304" i="2"/>
  <c r="F304" i="2" s="1"/>
  <c r="C303" i="2"/>
  <c r="F303" i="2" s="1"/>
  <c r="C302" i="2"/>
  <c r="F302" i="2" s="1"/>
  <c r="C301" i="2"/>
  <c r="F301" i="2" s="1"/>
  <c r="A300" i="2"/>
  <c r="A306" i="2" s="1"/>
  <c r="A309" i="2" s="1"/>
  <c r="F297" i="2"/>
  <c r="A297" i="2"/>
  <c r="C292" i="2"/>
  <c r="F292" i="2" s="1"/>
  <c r="F291" i="2"/>
  <c r="A291" i="2"/>
  <c r="A292" i="2" s="1"/>
  <c r="F290" i="2"/>
  <c r="F286" i="2"/>
  <c r="C285" i="2"/>
  <c r="F285" i="2" s="1"/>
  <c r="F284" i="2"/>
  <c r="C283" i="2"/>
  <c r="F283" i="2" s="1"/>
  <c r="C282" i="2"/>
  <c r="F282" i="2" s="1"/>
  <c r="F281" i="2"/>
  <c r="F280" i="2"/>
  <c r="F279" i="2"/>
  <c r="F278" i="2"/>
  <c r="F277" i="2"/>
  <c r="F276" i="2"/>
  <c r="F275" i="2"/>
  <c r="F274" i="2"/>
  <c r="A274" i="2"/>
  <c r="A275" i="2" s="1"/>
  <c r="A276" i="2" s="1"/>
  <c r="A277" i="2" s="1"/>
  <c r="A278" i="2" s="1"/>
  <c r="A279" i="2" s="1"/>
  <c r="A280" i="2" s="1"/>
  <c r="A281" i="2" s="1"/>
  <c r="A282" i="2" s="1"/>
  <c r="A283" i="2" s="1"/>
  <c r="A284" i="2" s="1"/>
  <c r="A285" i="2" s="1"/>
  <c r="A286" i="2" s="1"/>
  <c r="F273" i="2"/>
  <c r="F265" i="2"/>
  <c r="F264" i="2"/>
  <c r="F263" i="2"/>
  <c r="F262" i="2"/>
  <c r="A262" i="2"/>
  <c r="A263" i="2" s="1"/>
  <c r="A264" i="2" s="1"/>
  <c r="A265" i="2" s="1"/>
  <c r="F261" i="2"/>
  <c r="F257" i="2"/>
  <c r="F256" i="2"/>
  <c r="F255" i="2"/>
  <c r="F254" i="2"/>
  <c r="F253" i="2"/>
  <c r="C252" i="2"/>
  <c r="F252" i="2" s="1"/>
  <c r="A252" i="2"/>
  <c r="A253" i="2" s="1"/>
  <c r="A254" i="2" s="1"/>
  <c r="A255" i="2" s="1"/>
  <c r="A256" i="2" s="1"/>
  <c r="A257" i="2" s="1"/>
  <c r="F251" i="2"/>
  <c r="F247" i="2"/>
  <c r="F246" i="2"/>
  <c r="F245" i="2"/>
  <c r="F244" i="2"/>
  <c r="F243" i="2"/>
  <c r="C242" i="2"/>
  <c r="F242" i="2" s="1"/>
  <c r="A242" i="2"/>
  <c r="A243" i="2" s="1"/>
  <c r="A244" i="2" s="1"/>
  <c r="A245" i="2" s="1"/>
  <c r="A246" i="2" s="1"/>
  <c r="A247" i="2" s="1"/>
  <c r="F241" i="2"/>
  <c r="F237" i="2"/>
  <c r="F236" i="2"/>
  <c r="F235" i="2"/>
  <c r="F234" i="2"/>
  <c r="A234" i="2"/>
  <c r="A235" i="2" s="1"/>
  <c r="A236" i="2" s="1"/>
  <c r="A237" i="2" s="1"/>
  <c r="F233" i="2"/>
  <c r="F229" i="2"/>
  <c r="F228" i="2"/>
  <c r="F227" i="2"/>
  <c r="F226" i="2"/>
  <c r="F225" i="2"/>
  <c r="F224" i="2"/>
  <c r="F223" i="2"/>
  <c r="F222" i="2"/>
  <c r="F221" i="2"/>
  <c r="F220" i="2"/>
  <c r="A220" i="2"/>
  <c r="A221" i="2" s="1"/>
  <c r="A222" i="2" s="1"/>
  <c r="A223" i="2" s="1"/>
  <c r="A224" i="2" s="1"/>
  <c r="A225" i="2" s="1"/>
  <c r="A226" i="2" s="1"/>
  <c r="A227" i="2" s="1"/>
  <c r="A228" i="2" s="1"/>
  <c r="A229" i="2" s="1"/>
  <c r="F219" i="2"/>
  <c r="F208" i="2"/>
  <c r="A208" i="2"/>
  <c r="F207" i="2"/>
  <c r="F203" i="2"/>
  <c r="F202" i="2"/>
  <c r="F201" i="2"/>
  <c r="F200" i="2"/>
  <c r="A200" i="2"/>
  <c r="A201" i="2" s="1"/>
  <c r="A202" i="2" s="1"/>
  <c r="A203" i="2" s="1"/>
  <c r="F199" i="2"/>
  <c r="F195" i="2"/>
  <c r="F194" i="2"/>
  <c r="A194" i="2"/>
  <c r="A195" i="2" s="1"/>
  <c r="F193" i="2"/>
  <c r="F189" i="2"/>
  <c r="C188" i="2"/>
  <c r="F188" i="2" s="1"/>
  <c r="C187" i="2"/>
  <c r="F187" i="2" s="1"/>
  <c r="A187" i="2"/>
  <c r="A188" i="2" s="1"/>
  <c r="A189" i="2" s="1"/>
  <c r="C186" i="2"/>
  <c r="F186" i="2" s="1"/>
  <c r="C182" i="2"/>
  <c r="F182" i="2" s="1"/>
  <c r="F181" i="2"/>
  <c r="F180" i="2"/>
  <c r="A180" i="2"/>
  <c r="A181" i="2" s="1"/>
  <c r="A182" i="2" s="1"/>
  <c r="F179" i="2"/>
  <c r="C175" i="2"/>
  <c r="F175" i="2" s="1"/>
  <c r="C174" i="2"/>
  <c r="F174" i="2" s="1"/>
  <c r="C173" i="2"/>
  <c r="F173" i="2" s="1"/>
  <c r="C172" i="2"/>
  <c r="F172" i="2" s="1"/>
  <c r="C171" i="2"/>
  <c r="F171" i="2" s="1"/>
  <c r="A171" i="2"/>
  <c r="A172" i="2" s="1"/>
  <c r="A173" i="2" s="1"/>
  <c r="A174" i="2" s="1"/>
  <c r="A175" i="2" s="1"/>
  <c r="C170" i="2"/>
  <c r="F170" i="2" s="1"/>
  <c r="F166" i="2"/>
  <c r="F165" i="2"/>
  <c r="F164" i="2"/>
  <c r="F163" i="2"/>
  <c r="F162" i="2"/>
  <c r="F161" i="2"/>
  <c r="F160" i="2"/>
  <c r="F159" i="2"/>
  <c r="F158" i="2"/>
  <c r="A158" i="2"/>
  <c r="A159" i="2" s="1"/>
  <c r="A160" i="2" s="1"/>
  <c r="A161" i="2" s="1"/>
  <c r="A162" i="2" s="1"/>
  <c r="A163" i="2" s="1"/>
  <c r="A164" i="2" s="1"/>
  <c r="A165" i="2" s="1"/>
  <c r="A166" i="2" s="1"/>
  <c r="F157" i="2"/>
  <c r="F153" i="2"/>
  <c r="F152" i="2"/>
  <c r="F151" i="2"/>
  <c r="A151" i="2"/>
  <c r="A152" i="2" s="1"/>
  <c r="A153" i="2" s="1"/>
  <c r="F150" i="2"/>
  <c r="F146" i="2"/>
  <c r="F145" i="2"/>
  <c r="F144" i="2"/>
  <c r="F143" i="2"/>
  <c r="F142" i="2"/>
  <c r="F141" i="2"/>
  <c r="A141" i="2"/>
  <c r="A142" i="2" s="1"/>
  <c r="A143" i="2" s="1"/>
  <c r="A144" i="2" s="1"/>
  <c r="A145" i="2" s="1"/>
  <c r="A146" i="2" s="1"/>
  <c r="F140" i="2"/>
  <c r="F136" i="2"/>
  <c r="A136" i="2"/>
  <c r="F135" i="2"/>
  <c r="F126" i="2"/>
  <c r="F125" i="2"/>
  <c r="F124" i="2"/>
  <c r="A124" i="2"/>
  <c r="A125" i="2" s="1"/>
  <c r="A126" i="2" s="1"/>
  <c r="F121" i="2"/>
  <c r="F119" i="2"/>
  <c r="F116" i="2"/>
  <c r="F113" i="2"/>
  <c r="C110" i="2"/>
  <c r="F110" i="2" s="1"/>
  <c r="C109" i="2"/>
  <c r="F109" i="2" s="1"/>
  <c r="C108" i="2"/>
  <c r="F108" i="2" s="1"/>
  <c r="C107" i="2"/>
  <c r="F107" i="2" s="1"/>
  <c r="A106" i="2"/>
  <c r="A112" i="2" s="1"/>
  <c r="F103" i="2"/>
  <c r="A103" i="2"/>
  <c r="F98" i="2"/>
  <c r="F97" i="2"/>
  <c r="F96" i="2"/>
  <c r="A96" i="2"/>
  <c r="A97" i="2" s="1"/>
  <c r="A98" i="2" s="1"/>
  <c r="F95" i="2"/>
  <c r="F91" i="2"/>
  <c r="F90" i="2"/>
  <c r="F89" i="2"/>
  <c r="F88" i="2"/>
  <c r="F87" i="2"/>
  <c r="F86" i="2"/>
  <c r="F85" i="2"/>
  <c r="C84" i="2"/>
  <c r="F84" i="2" s="1"/>
  <c r="C83" i="2"/>
  <c r="F83" i="2" s="1"/>
  <c r="F82" i="2"/>
  <c r="F81" i="2"/>
  <c r="F80" i="2"/>
  <c r="F79" i="2"/>
  <c r="F78" i="2"/>
  <c r="C77" i="2"/>
  <c r="F77" i="2" s="1"/>
  <c r="A77" i="2"/>
  <c r="A78" i="2" s="1"/>
  <c r="A79" i="2" s="1"/>
  <c r="A80" i="2" s="1"/>
  <c r="A81" i="2" s="1"/>
  <c r="A82" i="2" s="1"/>
  <c r="A83" i="2" s="1"/>
  <c r="A84" i="2" s="1"/>
  <c r="A85" i="2" s="1"/>
  <c r="A86" i="2" s="1"/>
  <c r="A87" i="2" s="1"/>
  <c r="A88" i="2" s="1"/>
  <c r="A89" i="2" s="1"/>
  <c r="A90" i="2" s="1"/>
  <c r="A91" i="2" s="1"/>
  <c r="C76" i="2"/>
  <c r="F76" i="2" s="1"/>
  <c r="F68" i="2"/>
  <c r="F67" i="2"/>
  <c r="F66" i="2"/>
  <c r="F65" i="2"/>
  <c r="A65" i="2"/>
  <c r="A66" i="2" s="1"/>
  <c r="A67" i="2" s="1"/>
  <c r="A68" i="2" s="1"/>
  <c r="F64" i="2"/>
  <c r="F60" i="2"/>
  <c r="F59" i="2"/>
  <c r="F58" i="2"/>
  <c r="F57" i="2"/>
  <c r="F56" i="2"/>
  <c r="F55" i="2"/>
  <c r="F54" i="2"/>
  <c r="F53" i="2"/>
  <c r="F52" i="2"/>
  <c r="F51" i="2"/>
  <c r="F50" i="2"/>
  <c r="A50" i="2"/>
  <c r="A51" i="2" s="1"/>
  <c r="A52" i="2" s="1"/>
  <c r="A53" i="2" s="1"/>
  <c r="A54" i="2" s="1"/>
  <c r="A55" i="2" s="1"/>
  <c r="A56" i="2" s="1"/>
  <c r="A57" i="2" s="1"/>
  <c r="A58" i="2" s="1"/>
  <c r="A59" i="2" s="1"/>
  <c r="A60" i="2" s="1"/>
  <c r="F49" i="2"/>
  <c r="F45" i="2"/>
  <c r="F44" i="2"/>
  <c r="F43" i="2"/>
  <c r="C42" i="2"/>
  <c r="F42" i="2" s="1"/>
  <c r="A42" i="2"/>
  <c r="A43" i="2" s="1"/>
  <c r="A44" i="2" s="1"/>
  <c r="A45" i="2" s="1"/>
  <c r="F41" i="2"/>
  <c r="F37" i="2"/>
  <c r="F36" i="2"/>
  <c r="F35" i="2"/>
  <c r="F34" i="2"/>
  <c r="A34" i="2"/>
  <c r="A35" i="2" s="1"/>
  <c r="A36" i="2" s="1"/>
  <c r="A37" i="2" s="1"/>
  <c r="F33" i="2"/>
  <c r="F29" i="2"/>
  <c r="F28" i="2"/>
  <c r="F27" i="2"/>
  <c r="F26" i="2"/>
  <c r="F25" i="2"/>
  <c r="F24" i="2"/>
  <c r="F23" i="2"/>
  <c r="F22" i="2"/>
  <c r="A22" i="2"/>
  <c r="A23" i="2" s="1"/>
  <c r="A24" i="2" s="1"/>
  <c r="A25" i="2" s="1"/>
  <c r="A26" i="2" s="1"/>
  <c r="A27" i="2" s="1"/>
  <c r="A28" i="2" s="1"/>
  <c r="A29" i="2" s="1"/>
  <c r="F21" i="2"/>
  <c r="F209" i="2" l="1"/>
  <c r="F326" i="2"/>
  <c r="F397" i="2"/>
  <c r="F258" i="2"/>
  <c r="F577" i="2"/>
  <c r="F688" i="2"/>
  <c r="F704" i="2"/>
  <c r="F238" i="2"/>
  <c r="F343" i="2"/>
  <c r="F473" i="2"/>
  <c r="F665" i="2"/>
  <c r="F526" i="2"/>
  <c r="F128" i="2"/>
  <c r="A301" i="2"/>
  <c r="A302" i="2" s="1"/>
  <c r="A303" i="2" s="1"/>
  <c r="A304" i="2" s="1"/>
  <c r="F419" i="2"/>
  <c r="F609" i="2"/>
  <c r="F698" i="2"/>
  <c r="F780" i="2"/>
  <c r="F392" i="2"/>
  <c r="F266" i="2"/>
  <c r="G268" i="2" s="1"/>
  <c r="F384" i="2"/>
  <c r="F479" i="2"/>
  <c r="G506" i="2" s="1"/>
  <c r="F553" i="2"/>
  <c r="F570" i="2"/>
  <c r="F594" i="2"/>
  <c r="F671" i="2"/>
  <c r="F773" i="2"/>
  <c r="F795" i="2"/>
  <c r="F99" i="2"/>
  <c r="F154" i="2"/>
  <c r="F196" i="2"/>
  <c r="F204" i="2"/>
  <c r="F450" i="2"/>
  <c r="F681" i="2"/>
  <c r="F817" i="2"/>
  <c r="F38" i="2"/>
  <c r="F46" i="2"/>
  <c r="F69" i="2"/>
  <c r="F230" i="2"/>
  <c r="F539" i="2"/>
  <c r="F176" i="2"/>
  <c r="F183" i="2"/>
  <c r="F248" i="2"/>
  <c r="F317" i="2"/>
  <c r="F364" i="2"/>
  <c r="F371" i="2"/>
  <c r="F442" i="2"/>
  <c r="F562" i="2"/>
  <c r="F602" i="2"/>
  <c r="F657" i="2"/>
  <c r="F30" i="2"/>
  <c r="A113" i="2"/>
  <c r="A115" i="2"/>
  <c r="F61" i="2"/>
  <c r="F92" i="2"/>
  <c r="F130" i="2" s="1"/>
  <c r="F147" i="2"/>
  <c r="F167" i="2"/>
  <c r="F190" i="2"/>
  <c r="F268" i="2"/>
  <c r="A107" i="2"/>
  <c r="A108" i="2" s="1"/>
  <c r="A109" i="2" s="1"/>
  <c r="A110" i="2" s="1"/>
  <c r="F137" i="2"/>
  <c r="F287" i="2"/>
  <c r="F293" i="2"/>
  <c r="A312" i="2"/>
  <c r="A313" i="2" s="1"/>
  <c r="A310" i="2"/>
  <c r="F337" i="2"/>
  <c r="F355" i="2"/>
  <c r="F378" i="2"/>
  <c r="A307" i="2"/>
  <c r="F429" i="2"/>
  <c r="F504" i="2"/>
  <c r="F630" i="2"/>
  <c r="F659" i="2"/>
  <c r="F650" i="2"/>
  <c r="F713" i="2"/>
  <c r="F729" i="2"/>
  <c r="F411" i="2"/>
  <c r="F452" i="2" s="1"/>
  <c r="A493" i="2"/>
  <c r="A487" i="2"/>
  <c r="A488" i="2" s="1"/>
  <c r="A489" i="2" s="1"/>
  <c r="A490" i="2" s="1"/>
  <c r="A491" i="2" s="1"/>
  <c r="F515" i="2"/>
  <c r="G659" i="2"/>
  <c r="F737" i="2"/>
  <c r="F797" i="2" l="1"/>
  <c r="F611" i="2"/>
  <c r="F731" i="2"/>
  <c r="G130" i="2"/>
  <c r="F211" i="2"/>
  <c r="F71" i="2"/>
  <c r="G71" i="2"/>
  <c r="F506" i="2"/>
  <c r="F613" i="2" s="1"/>
  <c r="G452" i="2"/>
  <c r="G399" i="2"/>
  <c r="F399" i="2"/>
  <c r="F319" i="2"/>
  <c r="G211" i="2"/>
  <c r="G319" i="2"/>
  <c r="A118" i="2"/>
  <c r="A119" i="2" s="1"/>
  <c r="A116" i="2"/>
  <c r="G611" i="2"/>
  <c r="A496" i="2"/>
  <c r="A494" i="2"/>
  <c r="F673" i="2"/>
  <c r="F401" i="2" l="1"/>
  <c r="F213" i="2"/>
  <c r="F819" i="2" s="1"/>
  <c r="A499" i="2"/>
  <c r="A500" i="2" s="1"/>
  <c r="A497" i="2"/>
  <c r="F828" i="2" l="1"/>
  <c r="F826" i="2"/>
  <c r="F824" i="2"/>
  <c r="F822" i="2"/>
  <c r="F829" i="2"/>
  <c r="F827" i="2"/>
  <c r="F825" i="2"/>
  <c r="F823" i="2"/>
  <c r="F821" i="2"/>
  <c r="F831" i="2" l="1"/>
  <c r="F14" i="2" s="1"/>
</calcChain>
</file>

<file path=xl/sharedStrings.xml><?xml version="1.0" encoding="utf-8"?>
<sst xmlns="http://schemas.openxmlformats.org/spreadsheetml/2006/main" count="1284" uniqueCount="452">
  <si>
    <t>DESCRIPCIÓN DE LA OBRA</t>
  </si>
  <si>
    <t xml:space="preserve">NOMBRE DEL CENTRO </t>
  </si>
  <si>
    <t>Edificio Pantoja</t>
  </si>
  <si>
    <t>MUNICIPIO</t>
  </si>
  <si>
    <t>Santo Domingo Oeste</t>
  </si>
  <si>
    <t>DIRECCIÓN DEL CENTRO</t>
  </si>
  <si>
    <t>Carretera La Isabela, Frente a Laboratorio Sued</t>
  </si>
  <si>
    <t xml:space="preserve">PROVINCIA </t>
  </si>
  <si>
    <t>Santo Domingo de Guzmán</t>
  </si>
  <si>
    <t>FECHA DE ELABORACIÓN</t>
  </si>
  <si>
    <t>TOTAL GENERAL</t>
  </si>
  <si>
    <t>No.</t>
  </si>
  <si>
    <t>DESCRIPCIÓN</t>
  </si>
  <si>
    <t>CANT.</t>
  </si>
  <si>
    <t>UD</t>
  </si>
  <si>
    <t>PRECIO</t>
  </si>
  <si>
    <t>TOTAL</t>
  </si>
  <si>
    <t>I</t>
  </si>
  <si>
    <t>OBRA CIVIL</t>
  </si>
  <si>
    <t>PRIMER NIVEL</t>
  </si>
  <si>
    <t>A</t>
  </si>
  <si>
    <t>PRELIMINARES</t>
  </si>
  <si>
    <t>u</t>
  </si>
  <si>
    <t>Limpieza inicial del área interior, incluye traslado y bote de escombros.</t>
  </si>
  <si>
    <t>SUB-TOTAL</t>
  </si>
  <si>
    <t>B</t>
  </si>
  <si>
    <t>CONSTRUCCIÓN DE MUROS</t>
  </si>
  <si>
    <t>C</t>
  </si>
  <si>
    <t>PISOS Y REVESTIMIENTOS</t>
  </si>
  <si>
    <t>D</t>
  </si>
  <si>
    <t>PUERTAS Y VENTANAS</t>
  </si>
  <si>
    <t>p²</t>
  </si>
  <si>
    <t>E</t>
  </si>
  <si>
    <t>MISCELÁNEOS</t>
  </si>
  <si>
    <t xml:space="preserve">  SUB-TOTAL OBRA CIVIL PRIMER NIVEL</t>
  </si>
  <si>
    <t>SEGUNDO NIVEL</t>
  </si>
  <si>
    <t>Desmonte de puertas, incluye embalaje en cartón y traslado a almacén en 1er piso</t>
  </si>
  <si>
    <t xml:space="preserve">  SUB-TOTAL OBRA CIVIL SEGUNDO NIVEL</t>
  </si>
  <si>
    <t>II</t>
  </si>
  <si>
    <t>INSTALACIONES SANITARIAS</t>
  </si>
  <si>
    <t>ml</t>
  </si>
  <si>
    <t>ÁREA EXTERIOR</t>
  </si>
  <si>
    <t>AGUAS RESIDUALES</t>
  </si>
  <si>
    <t>SISTEMA PROTECCIÓN CONTRA INCENDIO</t>
  </si>
  <si>
    <t>PRE-LIMINARES</t>
  </si>
  <si>
    <t>SUMINISTRO DE TUBERIAS Y PIEZAS ESPECIALES</t>
  </si>
  <si>
    <t>TUBERIAS DE:</t>
  </si>
  <si>
    <t>COLUMNAS DE INCENDIO DE:</t>
  </si>
  <si>
    <t>REDUCCIONES DE:</t>
  </si>
  <si>
    <t>ROCIADORES  DE:</t>
  </si>
  <si>
    <t>SISTEMA DE BOMBEO DE INCENDIO:</t>
  </si>
  <si>
    <t>PA</t>
  </si>
  <si>
    <t>SUB-TOTAL INSTALACIONES SANITARIAS PRIMER NIVEL</t>
  </si>
  <si>
    <t>SUB-TOTAL INSTALACIONES SANITARIAS SEGUNDO NIVEL</t>
  </si>
  <si>
    <t>III</t>
  </si>
  <si>
    <t>INSTALACIONES ELECTROMECANICAS</t>
  </si>
  <si>
    <t>Suministro e instalación de salida eléctrica de tomacorriente de uso general a 120 Vac desde panel eléctrico, en tubería PVC, registro galvanizado 2"x4", 1 alambre AWG#12 negro (potencial), 1 alambre AWG #12 blanco (neutro) y alambre AWG #14 (tierra). Ver especificaciones técnicas y plano anexo.</t>
  </si>
  <si>
    <t>Suministro e instalación de salida eléctrica de tomacorriente de uso general a 240 Vac desde panel eléctrico, en tubería PVC, registro galvanizado 2"x4", 1 alambre AWG#10 negro (potencial), 1 alambre AWG #10 blanco (neutro) y alambre AWG #14 (tierra). Ver especificaciones técnicas y plano anexo.</t>
  </si>
  <si>
    <t>Suministro e instalación de salida eléctrica de tomacorriente de UPS a 120 Vac desde panel eléctrico, en tubería PVC, registro galvanizado 2"x4", 1 alambre AWG#12 negro (potencial), 1 alambre AWG #12 blanco (neutro) y alambre AWG #14 (tierra). Ver especificaciones técnicas y plano anexo.</t>
  </si>
  <si>
    <t>Suministro e instalación de salida para Data de 2 puntos por salida, desde registro de Data/Teléfono, en tubería BX-EMT, registro galvanizado 2"x4", cable de data, categoría 6. Ver especificaciones técnicas y plano anexo.</t>
  </si>
  <si>
    <t>Suministro e instalación de salida para interruptor sencillo, en tubería PVC, registro galvanizado 2"x4", 1 alambre AWG#12 rojo (potencial), 1 alambre AWG #12 azul (retorno) y misceláneos. Ver especificaciones técnicas y plano anexo.</t>
  </si>
  <si>
    <t>Suministro e instalación de salida para interruptor doble, en tubería PVC, registro galvanizado 2"x4", 1 alambre AWG#12 rojo (potencial), 1 alambre AWG #12 azul (retorno) y misceláneos. Ver especificaciones técnicas y plano anexo.</t>
  </si>
  <si>
    <t>Suministro e instalación de salida para luminarias, en tubería PVC, 1 alambre AWG#12 rojo (potencial), 1 alambre AWG #12 azul (retorno), 1 alambre AWG #12 blanco (neutro), 1 alambre AWG #12 verde (tierra), 2 cable de AWG No. 14/3 (7 pies), caja metálica octagonal galvanizada, tapa ciega, conector UF y misceláneos. Ver especificaciones técnicas y plano anexo.</t>
  </si>
  <si>
    <t>Suministro e instalación de tubo EMT 4", galvanizado, certificación UL en tubos y accesorios, contratuerca bushing, soportería y misceláneos. Ver especificaciones técnicas y plano anexo.</t>
  </si>
  <si>
    <t>pl</t>
  </si>
  <si>
    <t>Suministro e instalación de tubo EMT 2", galvanizado, certificación UL en tubos y accesorios, contratuerca bushing, soportería y misceláneos. Ver especificaciones técnicas y plano anexo.</t>
  </si>
  <si>
    <t>Suministro e instalación de tubo PVC 2", certificación UL en tubos y accesorios, soportería y misceláneos. Ver especificaciones técnicas y plano anexo.</t>
  </si>
  <si>
    <t>Suministro e instalación de Registro RE (12"x12"x6"), reforzado, color gris, cuatro tornillos, soportería y misceláneos. Ver especificaciones técnicas y plano anexo.</t>
  </si>
  <si>
    <t>Suministro e instalación de tubo LT 3" (bajante data), certificación UL en tubos y accesorios, contratuerca bushing, soportería y misceláneos. Ver especificaciones técnicas y plano anexo.</t>
  </si>
  <si>
    <t>Suministro e instalación de tubo LT 2" (bajante data), certificación UL en tubos y accesorios, contratuerca bushing, soportería y misceláneos. Ver especificaciones técnicas y plano anexo.</t>
  </si>
  <si>
    <r>
      <t>Suministro e instalación de tubo LT 1</t>
    </r>
    <r>
      <rPr>
        <sz val="12"/>
        <rFont val="Calibri"/>
        <family val="2"/>
      </rPr>
      <t>½</t>
    </r>
    <r>
      <rPr>
        <sz val="12"/>
        <rFont val="Times New Roman"/>
        <family val="1"/>
      </rPr>
      <t>" (bajante data, cámara, TV/HDMI y bocina), certificación UL en tubos y accesorios, contratuerca bushing, soportería y misceláneos. Ver especificaciones técnicas y plano anexo.</t>
    </r>
  </si>
  <si>
    <r>
      <t>Suministro e instalación de tubo EMT 1</t>
    </r>
    <r>
      <rPr>
        <sz val="12"/>
        <rFont val="Calibri"/>
        <family val="2"/>
      </rPr>
      <t>½</t>
    </r>
    <r>
      <rPr>
        <sz val="12"/>
        <rFont val="Times New Roman"/>
        <family val="1"/>
      </rPr>
      <t>", galvanizado, certificación UL en tubos y accesorios, contratuerca bushing, soportería y misceláneos. Ver especificaciones técnicas y plano anexo.</t>
    </r>
  </si>
  <si>
    <r>
      <t>Suministro e instalación de tubo EMT 1</t>
    </r>
    <r>
      <rPr>
        <sz val="12"/>
        <rFont val="Times New Roman"/>
        <family val="1"/>
      </rPr>
      <t>, galvanizado, certificación UL en tubos y accesorios, contratuerca bushing, soportería y misceláneos. Ver especificaciones técnicas y plano anexo.</t>
    </r>
  </si>
  <si>
    <t>Suministro e instalación de Registro RD (20"X20"X6"), reforzado, color gris, cuatro tornillos, soportería y misceláneos. Ver especificaciones técnicas y plano anexo.</t>
  </si>
  <si>
    <t>Suministro e instalación de Registro RD (12"X12"X6"), reforzado, color gris, cuatro tornillos, soportería y misceláneos. Ver especificaciones técnicas y plano anexo.</t>
  </si>
  <si>
    <t>Suministro e instalación de Organizadores de Data. Ver especificaciones técnicas y plano anexo.</t>
  </si>
  <si>
    <t>Suministro e instalación de patch panel de 48 puertos. Ver especificaciones técnicas y plano anexo.</t>
  </si>
  <si>
    <t>Suministro e instalación de Tomacorriente 120 Vac, NEMA 5-15R, con punto de tierra, tapa plastica, blanco, certificación UL. Ver especificaciones técnicas y plano anexo.</t>
  </si>
  <si>
    <t>Suministro e instalación de Tomacorriente UPS 220 Vac, NEMA 5-15R, con punto de tierra, tapa plastica, color mamey, certificación UL. Ver especificaciones técnicas y plano anexo.</t>
  </si>
  <si>
    <t>Suministro e instalación de Tomacorriente UPS 120 Vac, NEMA 5-15R, con punto de tierra, tapa plastica, color mamey, certificación UL. Ver especificaciones técnicas y plano anexo.</t>
  </si>
  <si>
    <t>Suministro e instalación de Interruptor Simple 120 Vac, con tapa decorativa plastica, color blanco, certificación UL. Ver especificaciones técnicas y plano anexo.</t>
  </si>
  <si>
    <t>Suministro e instalación de Interruptor Doble 120 Vac, con tapa decorativa plastica, color blanco, certificación UL. Ver especificaciones técnicas y plano anexo.</t>
  </si>
  <si>
    <t>Suministro e instalación de accesorio completo para salida de 2 puntos, categoría 6, incluye; tapa plasticas de 2 salidas blancas, 2 jacks y tornillos. Ver especificaciones técnicas y plano anexo.</t>
  </si>
  <si>
    <t>F</t>
  </si>
  <si>
    <t>Suministro e instalación de panel LED (Downlight) 9 pulgada, superficial, aro de blanco, 18 Watts, 4500-5000 K, 100-277 Vac, difusor blanco opaco. Garantía de 3 años. Ver especificaciones técnicas y plano anexo.</t>
  </si>
  <si>
    <t>Suministro e instalación de panel LED (Downlight) 8 pulgada, superficial, aro de blanco, 18 Watts, 4500-5000 K, 100-277 Vac, difusor blanco opaco. Garantía de 3 años. Ver especificaciones técnicas y plano anexo.</t>
  </si>
  <si>
    <t>Suministro e instalación de panel LED (Downlight) 3 pulgada, aro de blanco, 7 Watts, 4500-5000 K, 100-277 Vac, difusor blanco opaco. Garantía de 3 años en bombillos LED. Ver especificaciones técnicas y plano anexo.</t>
  </si>
  <si>
    <t>Suministro e instalación de panel LED 2´x2´, plafón, 120 V, 60Hz, 4500-5000 K, borde blanco, slim, power pack 120 Vac-12 Vdc, Certificación UL. Garantía de 5 años. Ver especificaciones técnicas y plano anexo.</t>
  </si>
  <si>
    <t>G</t>
  </si>
  <si>
    <t>Alimentador circuito ramal de iluminación desde panel de iluminación hasta Registro, 3 conductores AWG No. 12 (rojo, blanco y verde). Ver especificaciones técnicas y plano anexo.</t>
  </si>
  <si>
    <t>Alimentador circuito ramal de tomacorriente de uso general desde panel de tomacorriente hasta Registro, 3 conductores AWG No. 12 (negro, blanco y verde). Ver especificaciones técnicas y plano anexo.</t>
  </si>
  <si>
    <t>Alimentador circuito ramal de tomacorriente de UPS desde panel de tomacorriente hasta Registro, 3 conductores AWG No. 12 (marrón, blanco y verde). Ver especificaciones técnicas y plano anexo.</t>
  </si>
  <si>
    <t>Alimentador de Unidad Condensadora de 20 ton de refrigeración, 2 THHN #1/0 (potencial), 1 THHN #1/0 (neutro) y 1 THHN #2 (tierra). Ver especificaciones técnicas y plano anexo.</t>
  </si>
  <si>
    <t>H</t>
  </si>
  <si>
    <t>Suministro e instalación de alimentador eléctrico desde panel board hasta panel P1, compuesto por: 1 THHN #1/0(T), 1 THHN #2/0(N), 1 THHN #3/0(P), EMT de 2". Certificación UL en tubos y accesorios, contratuerca bushing, soportería y misceláneos. Ver plano anexo.</t>
  </si>
  <si>
    <t>Suministro e instalación de panel de distribución eléctrica P1, trifásico, 125A, 120/208 Vac, 60Hz, tipo NEMA-1, 5 hilos, superficial, 30  espacios. Incluye barra de tierra, breakers 16 de 15A, 9 de 20A, y 3 de 30A; rotulación de circuitos y señalización. Ver plano anexo.</t>
  </si>
  <si>
    <t>Suministro e instalación de rótulos o etiquetas, los mismos se aplicarán a las tuberías, registros, interruptores y tomacorrientes de uso general, UPS y DATA. Ver especificaciones técnicas.</t>
  </si>
  <si>
    <t>Suministro e instalación de dos(2) tuberías de cobre, dimensiones de 3/8" y 7/8", para enlace de las unidades evaporadora y condensadora de 20 ton de refrigeración, incluyendo mano de obra, soportería, filtro de línea, aislante térmico, visor indicador de humedad y válvulas de servicio con conexión para cargas el sistema, según plano anexo.</t>
  </si>
  <si>
    <t>Suministro e instalación de ductos de poliuretano, para suministro de aire de la Unidad  A/A según planos anexos, incluyendo difusores de aire, rejillas de retorno de aire, dampers de control para los ramales y soportería.</t>
  </si>
  <si>
    <t>Suministro e instalación de canaliación para termostato de los AA en tubería EMT y conduflex, incluyendo caja de registros, caja de acrílico con llave y accesorios.</t>
  </si>
  <si>
    <t>J</t>
  </si>
  <si>
    <t>Suministro e instalación de sistema de conducto metálico, sección de tamaño 8" x 16", incluye materiales y mano de obra, y persiana al final tubo salida. A todo costo. Ver planos y especificaciones.</t>
  </si>
  <si>
    <t xml:space="preserve">Suministro e instalación de sistema de cámara de seguridad cerrado, compuestro por 9 cámara de seguridad exterior y 21 cámara de seguridad interior en el PRIMER NIVEL y 25 cámaras de seguridad al interior del SEGUNDO NIVEL. Ver especificaciones técnicas y planos. A todo costo y entrega en operación. </t>
  </si>
  <si>
    <t>SUB-TOTAL INSTALACIONES ELECTROMECANICAS PRIMER NIVEL</t>
  </si>
  <si>
    <t>Desmonte de equipos y maquinarias existentes, incluye embalaje y traslado al almacén. A todo costo.</t>
  </si>
  <si>
    <t>Suministro e instalación de salida para interruptor triple, en tubería PVC, registro galvanizado 2"x4", 1 alambre AWG#12 rojo (potencial), 1 alambre AWG #12 azul (retorno) y misceláneos. Ver especificaciones técnicas y plano anexo.</t>
  </si>
  <si>
    <t>Suministro e instalación de Interruptor Triple 120 Vac, con tapa decorativa plastica, color blanco, certificación UL. Ver especificaciones técnicas y plano anexo.</t>
  </si>
  <si>
    <t>Suministro e instalación de alimentador eléctrico desde panel board hasta panel P2, compuesto por: 1 THHN #1/0(P), 1 THHN #2/0 (N), 1 THHN #1/0, EMT de 2". Certificación UL en tubos y accesorios, contratuerca bushing, soportería y misceláneos. Ver plano anexo.</t>
  </si>
  <si>
    <t>Suministro e instalación de panel de distribución eléctrica P2, trifásico, 250A, 120/208 Vac, 60Hz, tipo NEMA-1, 5 hilos, superficial, 66  espacios. Incluye barra de tierra, breakers 19 de 15A, 15 de 20A, y 23 de 30A; rotulación de circuitos y señalización. Ver plano anexo.</t>
  </si>
  <si>
    <t>SUB-TOTAL INSTALACIONES ELECTROMECANICAS SEGUNDO NIVEL</t>
  </si>
  <si>
    <t>SUB-TOTAL  GENERAL</t>
  </si>
  <si>
    <t>Gastos Indirectos</t>
  </si>
  <si>
    <t>Dirección técnica y responsabilidad</t>
  </si>
  <si>
    <t xml:space="preserve">Gastos administrativos </t>
  </si>
  <si>
    <t xml:space="preserve">Transporte </t>
  </si>
  <si>
    <t>Supervisión</t>
  </si>
  <si>
    <t xml:space="preserve">Imprevistos </t>
  </si>
  <si>
    <t>Ley 6/86 de fondos de pensiones</t>
  </si>
  <si>
    <t xml:space="preserve">CODIA </t>
  </si>
  <si>
    <t>Seguros y Fianzas</t>
  </si>
  <si>
    <t>Seguridad en Obra (Reglamento 522-06 Seguridad y Salud en Obra ).</t>
  </si>
  <si>
    <t>Suministro y colocación de letrero principal en letras de 18´´ de sintra y vinil con Luz LED (DIGEMAPS) incluye acentos y tildes.</t>
  </si>
  <si>
    <t>Suministro e instalación de escalera de emergencia Estructura Formada por Columnas y Vigas Metálicas de Sección estándar de alma llena, Channels de 8"; descansos y peldaños en tola corrugada de hierro negro. Pasamanos en acero galvanizado. La escalera consta de 4 Rampas y 4 Descansos para alcanzar una altura de 6.88 m, SUJETO A DESGLOSE EN CUBICACION.</t>
  </si>
  <si>
    <t xml:space="preserve">Suministro y colocación de letrero con letras de 7´´ en en material acrílico  (Dirección General  de Medicamentos, Alimentos y Productos Sanitarios), incluye acentos y tildes. </t>
  </si>
  <si>
    <t>i</t>
  </si>
  <si>
    <t>MOVIMIENTO DE TIERRA</t>
  </si>
  <si>
    <t>HORMIGON ARMADO</t>
  </si>
  <si>
    <t>MUROS</t>
  </si>
  <si>
    <t>TERMINACIÓN DE SUPERFICIE</t>
  </si>
  <si>
    <t>VENTANAS</t>
  </si>
  <si>
    <t>MISCELANEOS</t>
  </si>
  <si>
    <t>ii</t>
  </si>
  <si>
    <t>AGUA POTABLE</t>
  </si>
  <si>
    <t>Equipo de bombeo para agua potable: 2 unidad de 65 gpm vs 160 pies TDH, 5.5 HP, monofásica, 110-220v.  Incluye tanque hidroneumaticode 42 gls. piezas, dispositivos y  accesorios en succión desde cisterna e impulsión en  cuarto de equipos. Totalmente instalado.</t>
  </si>
  <si>
    <t>Equipo de bombeo para agua potable: 2 unidad de 27 gpm vs 140 pies TDH, 5.5 HP, monofásica, 110-220v.  Incluye tanque presurizado de 42 gls. piezas, dispositivos y  accesorios en succión desde cisterna e impulsión en  cuarto de equipos. Totalmente instalado.</t>
  </si>
  <si>
    <t>(N.P.) Cámara séptica con filtro anaeróbico de 2.00m de ancho x 3.98m de largo x 1.95m de profundidad. Incluye parte proporcional de piezas y tuberías de PVC. Totalmente construida.</t>
  </si>
  <si>
    <t>Pozo filtrante perforado de 90 pies de profundidad, en Ø 10" y encamisado en hierro galvanizado, en  Ø 8". Incluye parte proporcional de piezas y tuberías de PVC SDR-32.5 y obra civil según planos. Totalmente construido.</t>
  </si>
  <si>
    <t>INSTALACIONES DE GASES</t>
  </si>
  <si>
    <t>Suministro e instalación de depósito de combustible con capacidad de 250 galones, a todo costo. Ver planos y especificaciones.</t>
  </si>
  <si>
    <t>Suministro e instalación tuberías de gas de goma, 3/4", incluye piezas y accesorios para anclaje a lo largo del recorrido.</t>
  </si>
  <si>
    <t>Prueba de redes, incluye la reparación de la red que presentará fuga. A todo costo.</t>
  </si>
  <si>
    <t>IV</t>
  </si>
  <si>
    <t>Desmantelamiento de banco de transformadores, incluyendo disposición final siguiendo protocolo ambiental.</t>
  </si>
  <si>
    <t>CANALIZACION ELECTRICA</t>
  </si>
  <si>
    <t>Suministro e instalación de tubo EMT 3", galvanizado, certificación UL en tubos y accesorios, contratuerca bushing, soportería y misceláneos. Ver especificaciones técnicas y plano anexo.</t>
  </si>
  <si>
    <t>Suministro e instalación de Registro (20"x20"x6"), reforzado, color gris, cuatro tornillos, soportería y misceláneos. Ver especificaciones técnicas y plano anexo.</t>
  </si>
  <si>
    <t>Suministro e instalación de Registro (18"x18"x6"), reforzado, color gris, cuatro tornillos, soportería y misceláneos. Ver especificaciones técnicas y plano anexo.</t>
  </si>
  <si>
    <t>Suministro e instalación de Registro (14"x14"x6"), reforzado, color gris, cuatro tornillos, soportería y misceláneos. Ver especificaciones técnicas y plano anexo.</t>
  </si>
  <si>
    <t>Suministro e instalación de Registro RE (10"x10"x4"), reforzado, color gris, cuatro tornillos, soportería y misceláneos. Ver especificaciones técnicas y plano anexo.</t>
  </si>
  <si>
    <t>Suministro e instalación de Registro RD (16"X16"X6"), reforzado, color gris, cuatro tornillos, soportería y misceláneos. Ver especificaciones técnicas y plano anexo.</t>
  </si>
  <si>
    <t>Suministro e instalación de Registro RD (10"X10"X6"), reforzado, color gris, cuatro tornillos, soportería y misceláneos. Ver especificaciones técnicas y plano anexo.</t>
  </si>
  <si>
    <t>ACCESORIOS ELECTRICOS</t>
  </si>
  <si>
    <t>Suministro e instalación de panel LED 2´x4´, plafón, 120 V, 60Hz, 4500-5000 K, borde blanco, slim, power pack 120 Vac-12 Vdc, Certificación UL. Garantía de 5 años. Ver especificaciones técnicas y plano anexo.</t>
  </si>
  <si>
    <t>ALIMENTADORES DE CIRCUITOS</t>
  </si>
  <si>
    <t>ALIMENTADORES Y PANELES</t>
  </si>
  <si>
    <t>Suministro e instalación de alimentador eléctrico desde poste EDESUR hasta Transformador, compuesto por: 3 URD #2, 100% concéntrico. Certificación UL en tubos y accesorios, contratuerca bushing, soportería y misceláneos. Ver plano anexo.</t>
  </si>
  <si>
    <t>Suministro e instalación de transformador de 750kVA, tipo Pad Mounted, 3 fases, 12.47kV-120/208V, sumergido en aceite, debe incluir: realizar serie completa de pruebas eléctricas, incluyendo prueba factor de potencia y resistencia de aislamiento.</t>
  </si>
  <si>
    <t>Suministro e instalación de alimentador eléctrico desde transformador 750 kVA hasta interruptor de transferencia automatico, compuesto por: 10 THW #3/0(potencia), 6 THW #3/0(neutro), 5 THW #3/0(tierra), 5x3" EMT-IMC y PVC soterrada. Certificación UL en tubos y accesorios, contratuerca bushing, soportería y misceláneos. Ver plano anexo.</t>
  </si>
  <si>
    <t>Suministro e instalación de Encloused Breaker, 2000A, 3PH, 208V. Certificación UL en tubos y accesorios, contratuerca bushing, soportería y misceláneos. Ver plano anexo.</t>
  </si>
  <si>
    <t>Suministro e instalación de alimentador eléctrico desde generador eléctrico hasta Transfer Automático, compuesto por: 4 THW #3/0(P), 2 THW #3/0(N), 2 THW #3/0, EMT-IMC de 3". Certificación UL en tubos y accesorios, contratuerca bushing, soportería y misceláneos. Ver plano anexo.</t>
  </si>
  <si>
    <t>Suministro e instalación de alimentador eléctrico desde interruptor de transferencia automatico hasta panel board, compuesto por: 10 THW #3/0(P), 6 THW #3/0(N), 5 THW #3/0, EMT-IMC de 3". Certificación UL en tubos y accesorios, contratuerca bushing, soportería y misceláneos. Ver plano anexo.</t>
  </si>
  <si>
    <t>Suministro e instalación de alimentador eléctrico desde panel board hasta panel P3, compuesto por: 1 THHN #1/0, 1 THHN #2, 1 THHN #4, EMT de 2". Certificación UL en tubos y accesorios, contratuerca bushing, soportería y misceláneos. Ver plano anexo.</t>
  </si>
  <si>
    <t>Suministro e instalación de alimentador eléctrico desde panel board hasta panel PE3(A/A), compuesto por: 9 THW #4/0, 5 THW #3/0, 1 THW #2/0, EMT-IMC de 4". Certificación UL en tubos y accesorios, contratuerca bushing, soportería y misceláneos. Ver plano anexo.</t>
  </si>
  <si>
    <t>Suministro e instalación de Panel Board, trifásico, Barra de 2500A, 208 Vac, 60Hz. A todo costo, incluyendo rotulación y señalización. Ver plano anexo.</t>
  </si>
  <si>
    <t>Suministro e instalación de panel de distribución eléctrica P3, trifásico, 125A, 120/208 Vac, 60Hz, tipo NEMA-1, 5 hilos, superficial, 30  espacios. Incluye barra de tierra, breakers 8 de 15A, 5 de 20A, y 3 de 30A; rotulación de circuitos y señalización. Ver plano anexo.</t>
  </si>
  <si>
    <t>Suministro e instalación de panel de distribución eléctrica PA/A, trifásico, 125A, 120/208 Vac, 60Hz, tipo NEMA-1, 5 hilos, superficial, 30  espacios. Incluye barra de tierra, 4 breakers de 200A; rotulación de circuitos y señalización. Ver plano anexo.</t>
  </si>
  <si>
    <t>Suministro e instalación de panel de distribución eléctrica PSG, trifásico, 125A, 120/208 Vac, 60Hz, tipo NEMA-1, 5 hilos, superficial, 30  espacios. Incluye barra de tierra, 4 breakers; 1 de 15A y 2 de 30A; rotulación de circuitos y señalización. Ver plano anexo.</t>
  </si>
  <si>
    <t>CLIMATIZACION</t>
  </si>
  <si>
    <t>EXTRACTORES DE AIRE</t>
  </si>
  <si>
    <t>Suministro e instalación de extractor de aire, 241 CFM,instalación en plafón, tamaño 8.5" x 8.5", 2 años de garantía, incluye ducto en poliuretano y persiana al final tubo salida.</t>
  </si>
  <si>
    <t>Suministro e instalación de extractor de aire, 371 CFM,instalación en línea, tamaño 10" x 10", 2 años de garantía, incluye ducto en poliuretano y persiana al final tubo salida.</t>
  </si>
  <si>
    <t>Suministro e instalación de rejilla retorno de aire, tamaño 10" x 6", incluyendo tornillos y soportería.</t>
  </si>
  <si>
    <t>Confeccion,Tramitación y Aprobacion de plano (SUJETO A PRESENTACION DE FACTURA CON VALIDACION FISCAL).</t>
  </si>
  <si>
    <t>SISTEMA DE SEGURIDAD Y CONTROL DE ACCESO</t>
  </si>
  <si>
    <t>iii</t>
  </si>
  <si>
    <t>TERCER NIVEL</t>
  </si>
  <si>
    <t>V</t>
  </si>
  <si>
    <t>VI</t>
  </si>
  <si>
    <t>SUB-TOTAL TERCER NIVEL</t>
  </si>
  <si>
    <t>Acopio, transporte y disposición final de aproximadamente 800 sacos de 25Kg conteniendo Argamasa Baritada para Protección Radiológica. Esta actividad debe realizarse siguiendo las normas y procedimientos del Ministerio de Medio Ambiente y Recursos Naturales, en consecuencia debe realizarse con un proveedor autorizado por dicho Ministerio. El pago de esta actividad se cubicará contra la certificación del proveedor autorizado por el Ministerio indique que se ha realizado la disposición final satisfactoriamente.</t>
  </si>
  <si>
    <t>Piso de hormigón frotado con malla electrosoldada de 20 x 20, e = 0.10m, hormigón industrial 350kg/cm2. Incluye creación de junta con cortadora de hormigón.</t>
  </si>
  <si>
    <t>Suministro y colocación de muros de vidrio de 3/8¨ con laminado de seguridad 5/5 y moldura de aluminio P40 blanco.</t>
  </si>
  <si>
    <t xml:space="preserve">Suministro y colocación de esquineros de plásticos en revestimiento de baños (LISTELOS). </t>
  </si>
  <si>
    <t>Suministro e instalación de piso en material epóxico/uretano, autonivelante, antimicrobiano, ecoaséptico, con sellador de uretano antiestático, con sistema de disipación de energía electroestática, en area de Laboratorios.</t>
  </si>
  <si>
    <t>m²</t>
  </si>
  <si>
    <t>Suministro e instalación de zabaleta en material epóxico/uretano, autonivelante, antimicrobiano, ecoaséptico, con sellador de uretano antiestático, con sistema de disipación de energía electroestática, en area de Laboratorios.</t>
  </si>
  <si>
    <t>Suministro y colocación de puertas polimetálica, contrachapadas lisas, color blanco de 0.90m x 2.10m, visor de vidrio con laminado de seguridad (0.40m x 0.50m) y llavín de palanca.</t>
  </si>
  <si>
    <t>Suministro y colocación de puertas polimetálica, contrachapadas lisas, color blanco de 1.00m x 2.10m, visor de vidrio con laminado de seguridad (0.40m x 0.50m) y llavín de palanca.</t>
  </si>
  <si>
    <t>Suministro y colocación de puertas polimetálica, contrachapadas lisas, color blanco de 0.80m x 2.10m, con rejilla en la parte inferior de 0.40m x 0.40m y llavín de palanca.</t>
  </si>
  <si>
    <t>Suministro y colocación de puertas polimetálica, contrachapadas lisas, color blanco de 0.90m x 2.10m, con rejilla en la parte inferior de 0.40m x 0.40m y llavín de palanca.</t>
  </si>
  <si>
    <t>Suministro y colocación de puertas polimetálica, contrachapadas lisas, color blanco de 0.95m x 2.10m, visor de vidrio con laminado de seguridad (0.40m x 0.50m) y llavín de palanca.</t>
  </si>
  <si>
    <t>Suministro y colocación de puerta para cuarto frio de 1.00m x 2.00m, espesor de 4¨, en láminas prepintadas al horno color blanco, calibre 26/26 en ambas caras, aislamiento en poliuretano de 4¨ inyectado a densidad controlada de 40kg/m3, marco y contra-marco con madera tratada, breaker rompe-frio en el marco, lámina protectora de aluminio  (kick plate), bisagras cromadas con tornillos de 9¨, chapas cromadas y pusher interior.</t>
  </si>
  <si>
    <t>Suministro y colocación de plafón  aséptico de 5/8¨ x 2´ x 2´, color blanco, Armstrong Cleanroom, Square edge. Con sistema de Cleanroom en áreas limpias y de laboratorios.</t>
  </si>
  <si>
    <t>Suministro e instalación de canalización para termostato de los AA en tubería EMT y conduflex, incluyendo caja de registros, caja de acrílico con llave y accesorios.</t>
  </si>
  <si>
    <t>Suministro y colocación de puertas polimetálica, lisas, color blanco de 0.90m x 2.10m, con rejilla en la parte inferior de 0.40m x 0.40m y llavín de palanca.</t>
  </si>
  <si>
    <t>Suministro y colocación de puertas polimetálica, lisas, color blanco de 0.80m x 2.10m, con rejilla en la parte inferior de 0.40m x 0.40m y llavín de palanca.</t>
  </si>
  <si>
    <t>Suministro y colocación de puertas polimetálica, lisas, color blanco de 0.60m x 2.10m, con rejilla en la parte inferior de 0.40m x 0.40m y llavín de palanca.</t>
  </si>
  <si>
    <t>Suministro y colocación de muros completos de vidrio fijo natural de 3/8¨ con laminado de seguridad 5/5, cover de acero inoxidable de 4¨ x 5/8¨, incluye templado y canteado.</t>
  </si>
  <si>
    <t>CONSTRUCCION DE ESCALERA Y CAJA DE ESCALERA</t>
  </si>
  <si>
    <t>Losa de cimentación  (5.39m x3.05m, h=0.25m), F'c=280kg/cm2, Acero G60, DE Ø 1/2 @ 0.25 mts, AD, doble camada.</t>
  </si>
  <si>
    <t>Columnas de confinamiento de 0.20m x 0.20m con 4 Ø 3/4 y estribos de 3/8 @ 0.20m, 210kg/cm2 y Fy = 4200kg/cm2.</t>
  </si>
  <si>
    <t>Construcción de muro pedestal soporte de hormigón armado para rampa de escalera de 1.25m x 0.30m y H=0.70m BNP, con 14 Ø 1/2 y estribos de 3/8 @ 0.20m, 210kg/cm2 y Fy = 4200kg/cm2.</t>
  </si>
  <si>
    <t>Rampas de escalera, e = 0.13m con acero de 1/2¨ a 0.10m, de 1/2¨ a 0.20m una camada, Fc´ = 210KG/CM2 y Fy = 4,200 KG/CM2. Incluye descanso de 1.52m x 2.50m con acero de 1/2¨ a 0.10m y de 3/8¨ a 0.20m y escalones de hormigón.</t>
  </si>
  <si>
    <t xml:space="preserve">Antepecho en Bloques de 6". Incluye pañete a una cara, cantos, pintura y subida de materiales. </t>
  </si>
  <si>
    <t>Construcción de cantos.</t>
  </si>
  <si>
    <t>Suministro e instalación de Sistemas de control de acceso de personal con Teclado de programación, Capacidad de 20,000 usuarios, Luz indicadora de estado, Acceso mediante tarjeta 10 uds. c/u, huella dactilar y Clave (INCLUYE CABLEADO Y SALIDAS).</t>
  </si>
  <si>
    <t>CONSTRUCCION DE SALON MULTIUSO EN AREA DE MEZZANINE</t>
  </si>
  <si>
    <t>TERMINACIONES</t>
  </si>
  <si>
    <t>m³</t>
  </si>
  <si>
    <t>Suministro y colocación de porcelanato español antideslizante de en pisos de baños de 60cm x 60cm de primera.</t>
  </si>
  <si>
    <t>P²</t>
  </si>
  <si>
    <t>Suministro y colocación de ventanas correderas con marcos de aluminio P92 y vidrios con laminado de seguridad 5/5 (3/8"), transparente.</t>
  </si>
  <si>
    <t>INSTALACIONES ELECTRICAS</t>
  </si>
  <si>
    <t>Suministro y colocación de salida cenital en tubería EMT.</t>
  </si>
  <si>
    <t xml:space="preserve"> Suministro y colocación de tomacorriente 220v polarizado, en tubería PVC, registro galvanizado 2"x4", 1 alambre AWG#12 negro,  incluye accesorios. </t>
  </si>
  <si>
    <t>Suministro y colocación de tomacorriencte 110 V polarizado, en tubería PVC, registro galvanizado 2"x4", 1 alambre AWG#12 negro, incluye accesorios.</t>
  </si>
  <si>
    <t>Suministro e instalación de salida para interruptor triple, en tubería PVC, registro galvanizado 2"x4", 1 alambre AWG#12 rojo (potencial), 1 alambre AWG #12 azul (retorno) y misceláneos. Ver especificaciones técnicas y plano anexo,  incluye accesorios.</t>
  </si>
  <si>
    <t xml:space="preserve">Suministro e instalación de ductos de poliuretano, para suministro de aire de la Unidad  A/A según planos anexos. </t>
  </si>
  <si>
    <t>Suministro y colocación jaboneras para lavamanos de cromo 208.</t>
  </si>
  <si>
    <t>Suministro y colocación de dispensador plástico manual  de papel para inodoros.</t>
  </si>
  <si>
    <t xml:space="preserve">Suministro y colocación de espejos de pared para baño de 60x45. </t>
  </si>
  <si>
    <t>Suministro y colocación tubería presión CPVC SDR-11 Ø 3/4".</t>
  </si>
  <si>
    <t>Suministro y colocación tubería presión PVC SDR-21 Ø ½".</t>
  </si>
  <si>
    <t>Suministro y colocación tubería presión PVC SDR-21 Ø 3/4".</t>
  </si>
  <si>
    <t>Suministro y colocación tubería presión PVC SDR-21 Ø 1".</t>
  </si>
  <si>
    <t>Suministro y colocación tubería drenaje  PVC SDR-32.5 Ø4".</t>
  </si>
  <si>
    <t>Suministro y colocación columna Descarga o Ventilacion de 3".</t>
  </si>
  <si>
    <t>CONSTRUCCION DE ESTACIONAMIENTO</t>
  </si>
  <si>
    <t>Relleno y Compactación Material de Base (0.20 mts.)</t>
  </si>
  <si>
    <t>Construccion de Badén, F'c=210kg/cm2, Acero G60, de Ø 1/2 @ 0.20 mts, AD, una camadas. (de 1.00 x 7.00 x 0.30 mts),  incluye excavacion y  Canaleta con rejilla.</t>
  </si>
  <si>
    <t>Construccion de rampa peatonal espesor 0.20m y malla electrosoldada de 10cmx10cm., de 1.25mx 2.00m, incluye barandas.</t>
  </si>
  <si>
    <t>Suministro e instalación Paragomas, de hormigon armado, incluye pernos de fijacion y mortero.</t>
  </si>
  <si>
    <t>Suministro y colocacion de Palma Arecas en area verde del estacionamiento, incluye tierra negra.</t>
  </si>
  <si>
    <t xml:space="preserve">Suministro y colocacion de puerta vehicular corredera  en metal, de 6.5m x 2.30m, con puerta peatonal integrada. </t>
  </si>
  <si>
    <t>Suministro y colocacion de uva playeras en area verde del estacionamiento, incluye tierra negra.</t>
  </si>
  <si>
    <t>Readecuación y Remodelación Laboratorio de Alimentos 1er, 2do y 3er Niveles Laboratorio de Medicamentos, Alimentos y Oficinas Administrativas en Edificio Pantoja</t>
  </si>
  <si>
    <r>
      <t>m</t>
    </r>
    <r>
      <rPr>
        <sz val="12"/>
        <color theme="1"/>
        <rFont val="Calibri"/>
        <family val="2"/>
      </rPr>
      <t>²</t>
    </r>
  </si>
  <si>
    <t>Caseta de materiales de 12´x32´, incluye costos de desmantelamiento y limpieza final.</t>
  </si>
  <si>
    <t>Desmonte de ventanas, incluye embalaje en cartón y traslado a almacén en 1er piso.</t>
  </si>
  <si>
    <t>Desmonte de puertas enrollables, incluye embalaje en cartón y traslado a almacén en 1er piso.</t>
  </si>
  <si>
    <t>Demolición de muros de bloques de hormigón, incluye terminaciones con mochetas y cantos, utilización de malla plástica y epóxico para evitar fisura entre terminaciones vieja y nueva, incluye traslado de escombros al sitio de acopio y bote.</t>
  </si>
  <si>
    <t>Cierre de hueco en muros de bloques de hormigón, incluye malla plástica y epóxico para evitar fisura entre terminaciones vieja y nueva.</t>
  </si>
  <si>
    <t>Demolición piso de porcelanato y mortero de relleno, incluyendo traslado y bote materiales.</t>
  </si>
  <si>
    <t>Demolición revestimiento de cerámica y mortero de relleno, incluyendo traslado y bote materiales.</t>
  </si>
  <si>
    <t>Suministro y colocación de Muros de densglass con doble estructura, incluye terminación de superficie uniforme con mortero de mezcla preparada.</t>
  </si>
  <si>
    <t>Suministro y colocación de Muros de bloques de hormigón de 6" con bastones a 0.60m, incluye terminación de superficie uniforme con mortero de mezcla preparada.</t>
  </si>
  <si>
    <t>Suministro y colocación de franjas de papel frosted en muros de vidrio equiv. al 60%.</t>
  </si>
  <si>
    <t>Suministro y colocación de muros (panderetas) de vidrio de 3/8¨ con laminado de seguridad 5/5 y moldura de aluminio P40 blanco.</t>
  </si>
  <si>
    <t>Suministro y colocación de muros y cierres de hueco en densglass, de vidrio fijo natural de 3/8¨ con laminado de seguridad 5/5, cover de acero inoxidable de 3¨ x 1 1/2¨, incluye templado y canteado.</t>
  </si>
  <si>
    <t>Revestimiento de muros en baño con porcelanato español de 30cm x 60cm de primera.</t>
  </si>
  <si>
    <t>Suministro y colocación de Pisos de porcelanato español antideslizante de alto tránsito en pisos de baños de 60cm x 60cm de primera.</t>
  </si>
  <si>
    <t>Suministro y colocación de zócalos de porcelanato español antideslizante 10cm x 60cm de primera.</t>
  </si>
  <si>
    <t>Suministro y colocación de Pisos de porcelanato español (de primera) antideslizante de alto tránsito en pisos de 60cm x 60cm, incluyendo relleno de nivelación.</t>
  </si>
  <si>
    <t>Suministro y colocación de puerta flotante de vidrio natural de 3/8´´ canteado y templado y piezas de acero inoxidable de 0.90m x 2.10m.</t>
  </si>
  <si>
    <t>Suministro y colocación de puerta flotante de vidrio natural de 3/8´´ canteado y templado y piezas de acero inoxidable de 1.00m x 2.10m.</t>
  </si>
  <si>
    <t>Suministro y colocación de puerta doble flotante de vidrio natural de 3/8´´ canteado y templado y piezas de acero inoxidable de 1.80m x 2.10m.</t>
  </si>
  <si>
    <t>Suministro y colocación de Ventanas correderas tipo P92 con vidrio de 3/8¨ con laminado de seguridad 5/5 y cierre de palanca.</t>
  </si>
  <si>
    <t>Suministro y colocación de franjas de Laminado con papel frosted en puertas de vidrio equivalente al 60%.</t>
  </si>
  <si>
    <t>Suministro e instalación de cabinas prefabricadas en tablero compacto fenólico de 13mm de espesor, h=1.80m, con seis pasos estándares de 0,60m (Según diseño en planos).</t>
  </si>
  <si>
    <t>Desinstalación, reparación y re-instalación de puerta flotante de vidrio natural de 3/8´´ canteado y templado y piezas de acero inoxidable de 1.70m x 2.10m.</t>
  </si>
  <si>
    <t>Suministro y colocación de Pintura semigloss en muros interiores.</t>
  </si>
  <si>
    <t>Suministro y colocación meseta en acero inoxidable T-304 incluyendo gabinetes de piso en Cocina (ver detalles en planos).</t>
  </si>
  <si>
    <t>Suministro y colocación gabinetes aéreos en acero inoxidable T-304, en Cocina (ver detalles en planos).</t>
  </si>
  <si>
    <t>Suministro y colocación de rotulación de 5¨ x 14¨ de sintra y vinil flotante, incluye piezas de anclaje de metal.</t>
  </si>
  <si>
    <t>Suministro y colocación de Plafón PVC 2´ x 2´ en baños y pasillo.</t>
  </si>
  <si>
    <t>Suministro y colocación de inodoros elongados con fluxómetros de palanca, incluye (salidas de descargas y alimentación y kit de instalación).</t>
  </si>
  <si>
    <t>Suministro y colocación de lavamanos empotrados sobre meseta de granito, incluye (salidas de descargas y alimentación y kit de instalación).</t>
  </si>
  <si>
    <t>Suministro y colocación de lavaderos, incluye (salidas de descargas y alimentación y kit de instalación).</t>
  </si>
  <si>
    <t>Construcción de vertedero incluye (Desagüe de piso, Alimentación de agua, Llave chorro y Revestimiento con porcelanato y piso de porcelanato).</t>
  </si>
  <si>
    <t>Desagüe de piso de 2´´ y tubería matriz de 4´´ en PVC.</t>
  </si>
  <si>
    <t>Tubería presión CPVC SDR-11 Ø 3/4".</t>
  </si>
  <si>
    <r>
      <t xml:space="preserve">Tubería presión PVC SDR-21 Ø </t>
    </r>
    <r>
      <rPr>
        <sz val="12"/>
        <color theme="1"/>
        <rFont val="Calibri"/>
        <family val="2"/>
      </rPr>
      <t>½</t>
    </r>
    <r>
      <rPr>
        <sz val="12"/>
        <color theme="1"/>
        <rFont val="Times New Roman"/>
        <family val="1"/>
      </rPr>
      <t>".</t>
    </r>
  </si>
  <si>
    <t>Tubería presión PVC SDR-21 Ø 3/4".</t>
  </si>
  <si>
    <t>Tubería presión PVC SDR-21 Ø 1".</t>
  </si>
  <si>
    <t>Suministro e instalación de dispensador de jabón liquido manual de pared, en acero inoxidable.</t>
  </si>
  <si>
    <t>Suministro e instalación de dispensador de papel toalla manual, en acero inoxidable (baños y cocina).</t>
  </si>
  <si>
    <t>Suministro e instalación de dispensador de papel sanitario manual, en acero inoxidable.</t>
  </si>
  <si>
    <t>Suministro e instalación de secador de mano eléctrico con censor de acero inoxidable.</t>
  </si>
  <si>
    <t>Suministro y colocación de espejo de pared para baño de 250x80, templado y biselado.</t>
  </si>
  <si>
    <t>Suministro y colocación de espejo de pared para baño de 200x80, templado y biselado.</t>
  </si>
  <si>
    <t>Suministro y colocación de fregadero en acero inoxidable de 2 pocetas 33x19 IC 7¨ 1H  y Mezcladora tipo cuello ganso, incluye salida de descarga, alimentación y kit de instalación.</t>
  </si>
  <si>
    <t>Tubería drenaje  PVC SDR-32.5 Ø4".</t>
  </si>
  <si>
    <t>Tubería drenaje  PVC SDR-32.5 Ø6".</t>
  </si>
  <si>
    <t>Columna Descarga o Ventilacion de 2".</t>
  </si>
  <si>
    <t>Columna Descarga o Ventilacion de 3".</t>
  </si>
  <si>
    <t>Replanteo general.</t>
  </si>
  <si>
    <t>Ø1" SCH-40 (Colgadas).</t>
  </si>
  <si>
    <t>Ø1 1/2" SCH-40 (Colgadas).</t>
  </si>
  <si>
    <t>Ø2" SHC SCH-40 (Colgadas).</t>
  </si>
  <si>
    <t>Ø3" SHC SCH-40 (Colgadas).</t>
  </si>
  <si>
    <t>Ø4" HN (Inc. soporterias ancladas a los muros).</t>
  </si>
  <si>
    <t>Ø1" x Ø1/2" HN.</t>
  </si>
  <si>
    <t>ROCIADORES:</t>
  </si>
  <si>
    <t>SUMINISTRO Y COLOCACION DE GABINETES DE INCENDIOS (Inc. Manguera Ø1 1/2", extintor y válvulas).</t>
  </si>
  <si>
    <t>Rociador Ø1/2" Standar, K5.6 Uprigth,  200°F.</t>
  </si>
  <si>
    <t>Electrobomba de 20 HP,600 LPM, TDH=65M.</t>
  </si>
  <si>
    <t>Bomba Jockey Cap=3 HP.</t>
  </si>
  <si>
    <t>Mano de obra de Instalacion de bombas de incendio.</t>
  </si>
  <si>
    <t>Desmantelamiento de montacarga, incluye embalaje en cartón y traslado a almacén de MSP.</t>
  </si>
  <si>
    <t>Desmantelamiento de instalaciones eléctricas existentes, incluye alambrado, registros y cierre de hueco.</t>
  </si>
  <si>
    <t>SALIDAS ELECTRICAS</t>
  </si>
  <si>
    <t>CANALIZACION DE DATA</t>
  </si>
  <si>
    <t>LUMINARIAS</t>
  </si>
  <si>
    <t>Suministro e instalación de Unidad Acondicionadora de Aire de 20 tons de refrigeración, manejadoras ducteables de 5 ton c/u, 208/230Vac, monofásica, refrigerante R-410-A, eficiencia mínima 17. Certificación UL y AHRI.</t>
  </si>
  <si>
    <t>Suministro e instalación de dos (2) tuberías de cobre, dimensiones de 3/8" y 7/8", para enlace de las unidades evaporadora y condensadora de 20 ton de refrigeración, incluyendo mano de obra, soportería, filtro de línea, aislante térmico, visor indicador de humedad y válvulas de servicio con conexión para cargas el sistema, según plano anexo.</t>
  </si>
  <si>
    <t>Suministro e instalación de termostato digital para control de temperatura de ambiente a climatizar (Touch Control) correspondiente a la unidad descrita en el item no. 1.</t>
  </si>
  <si>
    <t>Suministro e instalación de extractor de aire en línea, tipo turbina, 1/4 HP. Ver planos y especificaciones.</t>
  </si>
  <si>
    <t>SUB-TOTAL PRIMER NIVEL</t>
  </si>
  <si>
    <t>Desmantelamiento de todos los muros de sheetrock, incluye traslado de escombros al sitio de acopio y bote.</t>
  </si>
  <si>
    <t>Apertura de huecos para ventanas en muros de bloques de hormigón con h=1.10m, incluye terminaciones con mochetas y cantos, utilización de malla plástica y epóxico para evitar fisura entre terminaciones vieja y nueva, incluye traslado de escombros al sitio de acopio y bote.</t>
  </si>
  <si>
    <t>Demolición de muro de bloques de hormigón, incluye terminaciones con mochetas y cantos, utilización de malla plástica y epóxico para evitar fisura entre terminaciones vieja y nueva, incluye traslado de escombros al sitio de acopio y bote.</t>
  </si>
  <si>
    <t>Demolición piso de porcelanato y mortero de relleno en areas de baños y oficinas, incluyendo traslado y bote materiales.</t>
  </si>
  <si>
    <t>Desmantelamiento de plafón de sheetrock, incluyendo traslado y bote materiales.</t>
  </si>
  <si>
    <t>Desmantelamiento de plafón de PVC, incluyendo traslado y bote materiales.</t>
  </si>
  <si>
    <t>Suministro y colocación de franjas de papel frosted en muros de vidrios equiv. al 60%.</t>
  </si>
  <si>
    <t>Suministro y colocación de vidrio fijo natural de 3/8¨ en huecos en muros de densglass, con laminado de seguridad 5/5, cover de acero inoxidable de 3¨ x 1 1/2¨, incluye templado y canteado.</t>
  </si>
  <si>
    <t>Suministro y colocación de Pisos de porcelanato español antideslizante de alto tránsito en pisos de baños y pasillos, de 60cm x 60cm de primera.</t>
  </si>
  <si>
    <t>Suministro y colocación de zócalos de porcelanato español antideslizante (de primera) 10cm x 60cm, en pasillos.</t>
  </si>
  <si>
    <t>Suministro e instalación de cabinas prefabricadas en tablero compacto fenólico de 13mm de espesor, h=1.80m, con cuatro pasos estándares de 0.60m (Según diseño en planos).</t>
  </si>
  <si>
    <t>Suministro y colocación de Ventanas correderas tipo P92 con vidrio de 3/8¨, laminado de seguridad 5/5 y cierre de palanca.</t>
  </si>
  <si>
    <t>Suministro y aplicación de Pintura epóxica en muros interiores.</t>
  </si>
  <si>
    <r>
      <t xml:space="preserve">Tubería presión CPVC SDR-11 Ø </t>
    </r>
    <r>
      <rPr>
        <sz val="12"/>
        <color theme="1"/>
        <rFont val="Calibri"/>
        <family val="2"/>
      </rPr>
      <t>½</t>
    </r>
    <r>
      <rPr>
        <sz val="12"/>
        <color theme="1"/>
        <rFont val="Times New Roman"/>
        <family val="1"/>
      </rPr>
      <t>".</t>
    </r>
  </si>
  <si>
    <t>Suministro e instalación de dispensador de papel toalla manual, en acero inoxidable.</t>
  </si>
  <si>
    <t>Suministro e instalación de Unidad Acondicionadora de Aire de 20 tons de refrigeración, manejadoras ductealbes de 5 ton c/u, 208/230Vac, monofásica, refrigerante R-410-A, eficiencia mínima 17. Certificación UL y AHRI.</t>
  </si>
  <si>
    <t>Suministro e instalación de termostato digital para control de temperatura del ambiente a climatizar (Touch Control) correspondiente a la unidad descrita en el item no. 1.</t>
  </si>
  <si>
    <t>SUB-TOTAL SEGUNDO NIVEL</t>
  </si>
  <si>
    <t>Apertura de hueco en muros de bloques de hormigón, incluye terminaciones con mochetas y cantos, utilización de malla plástica y epóxico para evitar fisura entre terminaciones vieja y nueva, incluye traslado de escombros al sitio de acopio y bote.</t>
  </si>
  <si>
    <t>Cierre de hueco en muros de bloques de hormigón, incluye malla plástica, epóxico para evitar fisura y terminación de superficie.</t>
  </si>
  <si>
    <r>
      <t>Cierre de hueco de techo en losa de hormigón armado de 1.0m x 1.0m, hormigón 210Kg/cm</t>
    </r>
    <r>
      <rPr>
        <vertAlign val="superscript"/>
        <sz val="12"/>
        <color theme="1"/>
        <rFont val="Times New Roman"/>
        <family val="1"/>
      </rPr>
      <t>2</t>
    </r>
    <r>
      <rPr>
        <sz val="12"/>
        <color theme="1"/>
        <rFont val="Times New Roman"/>
        <family val="1"/>
      </rPr>
      <t xml:space="preserve">, acero </t>
    </r>
    <r>
      <rPr>
        <sz val="12"/>
        <color theme="1"/>
        <rFont val="Calibri"/>
        <family val="2"/>
      </rPr>
      <t>⅜</t>
    </r>
    <r>
      <rPr>
        <sz val="12"/>
        <color theme="1"/>
        <rFont val="Times New Roman"/>
        <family val="1"/>
      </rPr>
      <t>" a 0.10m en ambas direcciones.</t>
    </r>
  </si>
  <si>
    <t>Suministro y colocación de vidrio fijo natural de 3/8¨ en huecos en muros de densglass y muros de bloques, con laminado de seguridad 5/5 y cover de acero inoxidable de 3¨ x 1 1/2¨, incluye templado y canteado.</t>
  </si>
  <si>
    <t>Suministro y colocación de ventanas correderas con marcos de aluminio P92 y vidrios laminado de seguridad 5/5 transparente.</t>
  </si>
  <si>
    <t>Suministro y colocación de puerta para salida de emergencia tipo corta fuego, contrachapada, metálica, lisa, con visor transparente laminado de seguridad 5/5 y barra anti-pánico. Incluye cerradura tipo palanca. Medida 1.00m x 2.10m, espesor de 4¨.</t>
  </si>
  <si>
    <t xml:space="preserve">  SUB-TOTAL OBRA CIVIL TERCER NIVEL</t>
  </si>
  <si>
    <r>
      <t xml:space="preserve">Suministro y colocación de Tubería presión CPVC SDR-11 Ø </t>
    </r>
    <r>
      <rPr>
        <sz val="12"/>
        <color theme="1"/>
        <rFont val="Calibri"/>
        <family val="2"/>
      </rPr>
      <t>½</t>
    </r>
    <r>
      <rPr>
        <sz val="12"/>
        <color theme="1"/>
        <rFont val="Times New Roman"/>
        <family val="1"/>
      </rPr>
      <t>".</t>
    </r>
  </si>
  <si>
    <t>Suministro y colocación de Tubería presión CPVC SDR-11 Ø 3/4".</t>
  </si>
  <si>
    <t>Suministro y colocación de Tubería presión CPVC SDR-11 Ø 1".</t>
  </si>
  <si>
    <r>
      <t xml:space="preserve">Suministro y colocación de Tubería presión PVC SDR-21 Ø </t>
    </r>
    <r>
      <rPr>
        <sz val="12"/>
        <color theme="1"/>
        <rFont val="Calibri"/>
        <family val="2"/>
      </rPr>
      <t>½</t>
    </r>
    <r>
      <rPr>
        <sz val="12"/>
        <color theme="1"/>
        <rFont val="Times New Roman"/>
        <family val="1"/>
      </rPr>
      <t>".</t>
    </r>
  </si>
  <si>
    <t>Suministro y colocación de Tubería presión PVC SDR-21 Ø 3/4".</t>
  </si>
  <si>
    <t>Suministro y colocación de Tubería presión PVC SDR-21 Ø 1".</t>
  </si>
  <si>
    <t>Suministro e instalación de dispensador de jabón liquido manual de acero inoxidable.</t>
  </si>
  <si>
    <t>Suministro e instalación de dispensador de papel toalla manual de acero inoxidable.</t>
  </si>
  <si>
    <t>Suministro e instalación de dispensador de papel sanitario manual de acero inoxidable.</t>
  </si>
  <si>
    <t>Ø4" SHC SCH-40 (Colgadas).</t>
  </si>
  <si>
    <t>SUB-TOTAL INSTALACIONES SANITARIAS TERCER NIVEL</t>
  </si>
  <si>
    <t>Desmonte de extractores de techo existentes, incluye embalaje y traslado al almacén.</t>
  </si>
  <si>
    <t>Desmantelamiento de planta eléctrica, incluyendo traslado y disposición final, según normas  nacionales.</t>
  </si>
  <si>
    <r>
      <t>Suministro e instalación de tubo EMT 1</t>
    </r>
    <r>
      <rPr>
        <sz val="12"/>
        <color theme="1"/>
        <rFont val="Calibri"/>
        <family val="2"/>
      </rPr>
      <t>½</t>
    </r>
    <r>
      <rPr>
        <sz val="12"/>
        <color theme="1"/>
        <rFont val="Times New Roman"/>
        <family val="1"/>
      </rPr>
      <t>", galvanizado, certificación UL en tubos y accesorios, contratuerca bushing, soportería y misceláneos. Ver especificaciones técnicas y plano anexo.</t>
    </r>
  </si>
  <si>
    <t>Suministro e instalación de tubo EMT 1", galvanizado, certificación UL en tubos y accesorios, contratuerca bushing, soportería y misceláneos. Ver especificaciones técnicas y plano anexo.</t>
  </si>
  <si>
    <r>
      <t>Suministro e instalación de tubo LT 1</t>
    </r>
    <r>
      <rPr>
        <sz val="12"/>
        <color theme="1"/>
        <rFont val="Calibri"/>
        <family val="2"/>
      </rPr>
      <t>½</t>
    </r>
    <r>
      <rPr>
        <sz val="12"/>
        <color theme="1"/>
        <rFont val="Times New Roman"/>
        <family val="1"/>
      </rPr>
      <t>" (bajante data, cámara, TV/HDMI y bocina), certificación UL en tubos y accesorios, contratuerca bushing, soportería y misceláneos. Ver especificaciones técnicas y plano anexo.</t>
    </r>
  </si>
  <si>
    <t>Suministro e instalación de tubo EMT 1, galvanizado, certificación UL en tubos y accesorios, contratuerca bushing, soportería y misceláneos. Ver especificaciones técnicas y plano anexo.</t>
  </si>
  <si>
    <t>Suministro e instalación de Puesta a Tierra para Rack de DATA, desde barra equipotencial en cuarto eléctrico, incluye cable AWG #4 (verde) y tubería EMT de 1".</t>
  </si>
  <si>
    <t>Suministro e instalación de termostato digital para control de temperatura del ambiente a climatizar (Touch Control) correspondiente a la unidad descripta en el item no. 1.</t>
  </si>
  <si>
    <t>SUB-TOTAL INSTALACIONES ELECTROMECANICAS TERCER NIVEL</t>
  </si>
  <si>
    <t>Suministro y colocación de astas de banderas de hierro galvanizado.</t>
  </si>
  <si>
    <t>Construcción de pedestal soporte de hormigón armado para astas de banderas de 0.30m 0.30m y H=1.00m BNP y SNP.</t>
  </si>
  <si>
    <t>Suministro y colocación de pintura acrílica superior de muros exteriores del edificio principal y edificio de servicios.</t>
  </si>
  <si>
    <t>Suministro y colocación de pintura acrílica superior de muros de verjas.</t>
  </si>
  <si>
    <t>Suministro y colocación de alambre de trinchera con palometas.</t>
  </si>
  <si>
    <t>Reparación verja de malla ciclónica existente, incluyendo portón de entrada y confección puerta peatonal.</t>
  </si>
  <si>
    <t>Acera Violinada H = 0.10m, H.A. Malla Electrosoldada, D 2.3 x 15 x 15.</t>
  </si>
  <si>
    <t>Demolición de acera existente en lados laterales, incluye traslado al sitio de acopio y bote de escombros.</t>
  </si>
  <si>
    <t>Limpieza contínua y final de toda el área de la edificación incluyendo, corte de arboles existentes, desyerbo y limpieza del área no construida, costos debe incluir traslado al lugar de acopio y bote.</t>
  </si>
  <si>
    <t>GENERALES</t>
  </si>
  <si>
    <t>INSTALACIONES SANITARIAS EXTERIOR</t>
  </si>
  <si>
    <t>Sistema de tratamiento de agua compuesto por filtros de carbón activado y osmosis inversa, capacidad de 27GPM.</t>
  </si>
  <si>
    <t>Sistema de producción de agua caliente, capacidad de 23GPM.</t>
  </si>
  <si>
    <t>Suministro y colocación de Columna agua fría PVC SDR-21 Ø 3/4".</t>
  </si>
  <si>
    <t>Suministro y colocación de Columna agua fría PVC SDR-21 Ø 1".</t>
  </si>
  <si>
    <r>
      <t>Suministro y colocación de Columna agua fría PVC SDR-21 Ø 1</t>
    </r>
    <r>
      <rPr>
        <sz val="12"/>
        <color theme="1"/>
        <rFont val="Calibri"/>
        <family val="2"/>
      </rPr>
      <t>½</t>
    </r>
    <r>
      <rPr>
        <sz val="12"/>
        <color theme="1"/>
        <rFont val="Times New Roman"/>
        <family val="1"/>
      </rPr>
      <t>".</t>
    </r>
  </si>
  <si>
    <t>Suministro y colocación de Columna agua fría CPVC SDR-11 Ø 3/4".</t>
  </si>
  <si>
    <t>Suministro y colocación de Columna agua fría CPVC SDR-11 Ø 1".</t>
  </si>
  <si>
    <t>Suministro y colocación de Tubería presión CPVC SDR-11 Ø 1½".</t>
  </si>
  <si>
    <r>
      <t>Suministro y colocación de Tubería presión PVC SDR-21 Ø 1</t>
    </r>
    <r>
      <rPr>
        <sz val="12"/>
        <color theme="1"/>
        <rFont val="Calibri"/>
        <family val="2"/>
      </rPr>
      <t>½</t>
    </r>
    <r>
      <rPr>
        <sz val="12"/>
        <color theme="1"/>
        <rFont val="Times New Roman"/>
        <family val="1"/>
      </rPr>
      <t>".</t>
    </r>
  </si>
  <si>
    <t>Suministro y colocación de Tubería presión PVC SDR-21 Ø 2".</t>
  </si>
  <si>
    <t>Cámara de Inspección (0.60m x 0.60m x 0.60m).</t>
  </si>
  <si>
    <t>Trampa de grasa de dimensiones interior de 1.00m x 1.00m x 1.00m, hormigon 180K/cm2.</t>
  </si>
  <si>
    <t>SUB-TOTAL AREA EXTERIOR</t>
  </si>
  <si>
    <t>SUB-TOTAL INSTALACIONES SANITARIAS AREA EXTERIOR</t>
  </si>
  <si>
    <t>SUB-TOTAL GENERALES AREA EXTERIOR</t>
  </si>
  <si>
    <t>INSTALACIONES ELÉCTRICAS ÁREAS EXTERIORES</t>
  </si>
  <si>
    <t>Suministro e instalación de Generador eléctrico de 500 Kilos, incluye tanque de combustible con capacidad mínima de 200 galones.</t>
  </si>
  <si>
    <t>Servicio de grúa.</t>
  </si>
  <si>
    <t>SUB-TOTAL INSTALACIONES ELECTRICAS AREA EXTERIOR</t>
  </si>
  <si>
    <t>iv</t>
  </si>
  <si>
    <t>SUB-TOTAL INSTALACIONES DE GASES</t>
  </si>
  <si>
    <t xml:space="preserve">Suministro e instalación de sistema de cámara de seguridad en el TERCER NIVEL compuesta por 21 cámaras de seguridad y una estación de monitoreo con capacidad para 100 cámaras. A todo costo y entrega en operación. </t>
  </si>
  <si>
    <t>SUB-TOTAL SISTEMA DE SEGURIDAD Y CONTROL DE ACCESO</t>
  </si>
  <si>
    <t>Excavación para losa de cimentación.</t>
  </si>
  <si>
    <t>Relleno de reposición con compactador mecánico.</t>
  </si>
  <si>
    <t>Bote, incluye traslado hacia lugar de acopio.</t>
  </si>
  <si>
    <t>Viga en muro (para empotrar escalera) de (0.20m x 0.30m) con 3 de 1/2¨ abajo y 2 de 1/2¨ arriba y estribos de 3/8¨ a 0.20m, Fc´ = 210KG/CM2 y Fy = 4,200 KG/CM2.</t>
  </si>
  <si>
    <t>Torta de piso, con hormigón frotado y malla electrosoldada , F'c=210kg/cm2, e=0.10.</t>
  </si>
  <si>
    <t>Losa de techo con acero de 3/8¨ a 0.20m en AD 1 camada, e = 0.1m, F'c=210kg/cm2 y Fy = 4200kg/cm2.</t>
  </si>
  <si>
    <t>Suministro y colocación block de 8" B.N.P, Bast. Ø 3/8¨ @ 0,60m.</t>
  </si>
  <si>
    <t>Suministro y colocación block de 8" S.N.P, Bast. Ø 3/8¨ @ 0,60m.</t>
  </si>
  <si>
    <t>Suministro y colocación huellas y contra huellas en porcelanato antiresbaladizo en escalera, incluye descanso.</t>
  </si>
  <si>
    <t>Suministro y colocación zócalos en porcelanato, incluye descanso.</t>
  </si>
  <si>
    <t>Suministro y colocación de barandas en planchuelas de 3¨ x 1/4¨ y perfiles de 1¨ x 3¨ y pasamanos de Ø  = 2¨ en acero inoxidable h = 1.00m.</t>
  </si>
  <si>
    <t>Fraguache.</t>
  </si>
  <si>
    <t>Pañete maestreado, e = 0.02m y mortero 1:3, interior y exterior.</t>
  </si>
  <si>
    <t>Suministro y colocación de Ventanas de correderas P65 de vidrio natural y aluminio de 1,20m x 1,50m.</t>
  </si>
  <si>
    <r>
      <t>p</t>
    </r>
    <r>
      <rPr>
        <sz val="12"/>
        <color theme="1"/>
        <rFont val="Calibri"/>
        <family val="2"/>
      </rPr>
      <t>²</t>
    </r>
  </si>
  <si>
    <t>Suministro y colocación salidas cenitales.</t>
  </si>
  <si>
    <t>Suministro y colocación interruptor 3 wey.</t>
  </si>
  <si>
    <t>Suministro y colocación pintura acrílica en techo con andamio.</t>
  </si>
  <si>
    <t>Suministro y colocación Pintura acrílica en muros exteriores con andamio.</t>
  </si>
  <si>
    <t>Suministro y colocación Pintura semigloss en muros interiores.</t>
  </si>
  <si>
    <t>Construcción de fino de techo plano Eprom.=0.07m mortero industrial de 80kg/cm2.</t>
  </si>
  <si>
    <t>Construcción de zabaleta de techo.</t>
  </si>
  <si>
    <t>Suministro y colocación impermeabilizante tipo de lona asfáltica de 4.00kg/m² granulada.</t>
  </si>
  <si>
    <t>SUB-TOTAL CONSTRUCCION DE ESCALERA Y CAJA DE ESCALERA</t>
  </si>
  <si>
    <t>Demolición de muros de densglass existente.</t>
  </si>
  <si>
    <t>Bote de escombros, incluye traslado interno.</t>
  </si>
  <si>
    <t>Suministro y colocación de plafón en PVC de 2 x 2 en áreas de salón de reuniones y almacén y archivo.</t>
  </si>
  <si>
    <t>Suministro y colocación de pintura semigloss en muros.</t>
  </si>
  <si>
    <t>Suministro y colocación de puerta comercial en vidrio y aluminio de 1.20m x 2.10m.</t>
  </si>
  <si>
    <t>Suministro y colocación de puerta comercial de 1.12m x 2.10m.</t>
  </si>
  <si>
    <t>Suministro y colocación de puerta corredera en el área de montacarga de 2.15 m x 3.50 m.</t>
  </si>
  <si>
    <t>Suministro y colocación de lavamanos con pedestal de un orificio con mezcladora monomando, incluye (salidas de descargas y alimentación y kit de instalación).</t>
  </si>
  <si>
    <t>Suministro y colocación de dispensador de acero inoxidable manual  de toallas de papel  para lavamanos.</t>
  </si>
  <si>
    <t>SUB-TOTAL DE SALON MULTIUSO EN AREA DE MEZZANINE</t>
  </si>
  <si>
    <t>SUB-TOTAL DE ESTACIONAMIENTO</t>
  </si>
  <si>
    <t xml:space="preserve">TOTAL GENERAL </t>
  </si>
  <si>
    <t>Corte y Bote Capa Vegetal (0.35 mts.).</t>
  </si>
  <si>
    <t>Relleno y Compactación Material de Sub Base (0.30 mts.).</t>
  </si>
  <si>
    <t>Señalización horizontal de Parqueos.</t>
  </si>
  <si>
    <t>Señalización vertical en Parqueos.</t>
  </si>
  <si>
    <t>m³c</t>
  </si>
  <si>
    <t>Prueba hidrostática de tuberías de presión y de estanqueidad de las tuberías de drenaje, según método normativo, a todo costo, incluyendo uso de andamios. La prueba debe abarcar los tres niveles del edificio.</t>
  </si>
  <si>
    <t>Suministro y colocación de Pisos de porcelanato español antideslizante de alto tránsito en pisos de oficinas y pasillos, de 60cm x 60cm de primera.</t>
  </si>
  <si>
    <t>Suministro y colocación de zócalos de porcelanato español antideslizante 10cm x 60cm.</t>
  </si>
  <si>
    <t>Construcción de peldaños (huellas y contrahuellas) en rampa existente en área de almacén y archivo.</t>
  </si>
  <si>
    <t>Suministro y colocación de franja de poliestireno expandido (foam) de 2¨x 12¨ en todo el perímetro de contacto con la estructura vieja, a los fines de crear una junta de expansión. Incluye masillado para acabado.</t>
  </si>
  <si>
    <t>Construccion de contenes.</t>
  </si>
  <si>
    <t>VII</t>
  </si>
  <si>
    <t>VIII</t>
  </si>
  <si>
    <t>Asfaltado de parqueo (2" espesor, icluye imprimación con RC2).</t>
  </si>
  <si>
    <t>Replanteo general con brigada topográfica (de todas las obras mencionadas en este estacionamiento que lo ameriten).</t>
  </si>
  <si>
    <t xml:space="preserve">Suministro e instalación de Unidad condensador tipo FANCOIL de 3 tonelada, eficiencia 18 Suministro e instalación de Unidad Acondicionadora de Aire de 7.5 tons de refrigeración, manejadoras ducteables, eficiencia mínima 18. </t>
  </si>
  <si>
    <t>Suministro y colocación huellas y contra huellas en porcelanato antideslizante en escalera.</t>
  </si>
  <si>
    <t xml:space="preserve">Suministro y colocación de zócalos de porcelanato Español en escalera. </t>
  </si>
  <si>
    <t>Suministro y colocación revestimiento de muros en baño con porcelanato español de 30cm x 60cm de primera, h= 1.80 m.</t>
  </si>
  <si>
    <t>Suministro y colocación de rejillas de retorno de 24¨ x 24¨.</t>
  </si>
  <si>
    <t>Rejillas difusoras de 12¨ x 12¨.</t>
  </si>
  <si>
    <t>Construccion de escalones peatonal, en hormigon simple y bloques de 6" (de 2.50m de ancho y para superar una altura de 0.80m.</t>
  </si>
  <si>
    <t>Suministro e instalación de salida para interruptor doble, en tubería PVC, registro galvanizado 2"x 4", 1 alambre AWG#12 rojo (potencial), 1 alambre AWG #12 azul (retorno) y misceláneos. Ver especificaciones técnicas y plano anexo,  incluye accesorios.</t>
  </si>
  <si>
    <t xml:space="preserve"> </t>
  </si>
  <si>
    <t xml:space="preserve"> Versión 2.0 - 16 de Mayo del 2019</t>
  </si>
  <si>
    <t>IAL-08-2019 - READECUACION EDIF. PANTOJA                                                       PARA EL MINISTERIO DE SALUD PUBLICA</t>
  </si>
  <si>
    <t>IX</t>
  </si>
  <si>
    <t>La no inclusión de precios en algún ítem de esta  lista de cantidades podrá ser  objeto de descalificación de la oferta.</t>
  </si>
  <si>
    <t>Los porcentajes para las partidas IX.1, IX.2 y IX.3  quedan a la discreción de cada oferente.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</si>
</sst>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 &quot;€&quot;_-;\-* #,##0.00\ &quot;€&quot;_-;_-* &quot;-&quot;??\ &quot;€&quot;_-;_-@_-"/>
    <numFmt numFmtId="165" formatCode="_-* #,##0.00\ _€_-;\-* #,##0.00\ _€_-;_-* &quot;-&quot;??\ _€_-;_-@_-"/>
    <numFmt numFmtId="166" formatCode="&quot;RD$&quot;#,##0.00_);\(&quot;RD$&quot;#,##0.00\)"/>
    <numFmt numFmtId="167" formatCode="_(&quot;RD$&quot;* #,##0.00_);_(&quot;RD$&quot;* \(#,##0.00\);_(&quot;RD$&quot;* &quot;-&quot;??_);_(@_)"/>
    <numFmt numFmtId="168" formatCode="_-* #,##0.00_-;\-* #,##0.00_-;_-* &quot;-&quot;??_-;_-@_-"/>
    <numFmt numFmtId="169" formatCode="#,##0.00\ _€"/>
  </numFmts>
  <fonts count="21" x14ac:knownFonts="1">
    <font>
      <sz val="11"/>
      <color theme="1"/>
      <name val="Calibri"/>
      <family val="2"/>
      <scheme val="minor"/>
    </font>
    <font>
      <sz val="11"/>
      <color theme="1"/>
      <name val="Calibri"/>
      <family val="2"/>
      <scheme val="minor"/>
    </font>
    <font>
      <b/>
      <sz val="12"/>
      <name val="Times New Roman"/>
      <family val="1"/>
    </font>
    <font>
      <sz val="12"/>
      <name val="Times New Roman"/>
      <family val="1"/>
    </font>
    <font>
      <sz val="16"/>
      <color theme="1"/>
      <name val="Calibri"/>
      <family val="2"/>
      <scheme val="minor"/>
    </font>
    <font>
      <b/>
      <sz val="18"/>
      <name val="Times New Roman"/>
      <family val="1"/>
    </font>
    <font>
      <sz val="12"/>
      <color theme="1"/>
      <name val="Times New Roman"/>
      <family val="1"/>
    </font>
    <font>
      <b/>
      <sz val="12"/>
      <color theme="1"/>
      <name val="Times New Roman"/>
      <family val="1"/>
    </font>
    <font>
      <sz val="10"/>
      <name val="Arial"/>
      <family val="2"/>
    </font>
    <font>
      <sz val="12"/>
      <name val="Calibri"/>
      <family val="2"/>
    </font>
    <font>
      <b/>
      <sz val="14"/>
      <name val="Times New Roman"/>
      <family val="1"/>
    </font>
    <font>
      <sz val="10"/>
      <name val="MS Sans Serif"/>
      <family val="2"/>
    </font>
    <font>
      <sz val="11"/>
      <color rgb="FFFFFF00"/>
      <name val="Calibri"/>
      <family val="2"/>
      <scheme val="minor"/>
    </font>
    <font>
      <sz val="14"/>
      <color theme="1"/>
      <name val="Calibri"/>
      <family val="2"/>
      <scheme val="minor"/>
    </font>
    <font>
      <sz val="11"/>
      <color rgb="FFFF0000"/>
      <name val="Calibri"/>
      <family val="2"/>
      <scheme val="minor"/>
    </font>
    <font>
      <sz val="11"/>
      <color theme="5" tint="-0.249977111117893"/>
      <name val="Calibri"/>
      <family val="2"/>
      <scheme val="minor"/>
    </font>
    <font>
      <sz val="12"/>
      <color theme="1"/>
      <name val="Calibri"/>
      <family val="2"/>
    </font>
    <font>
      <sz val="12"/>
      <color theme="1"/>
      <name val="Calibri"/>
      <family val="2"/>
      <scheme val="minor"/>
    </font>
    <font>
      <vertAlign val="superscript"/>
      <sz val="12"/>
      <color theme="1"/>
      <name val="Times New Roman"/>
      <family val="1"/>
    </font>
    <font>
      <b/>
      <sz val="14"/>
      <color theme="1"/>
      <name val="Times New Roman"/>
      <family val="1"/>
    </font>
    <font>
      <b/>
      <sz val="12"/>
      <color rgb="FFFF0000"/>
      <name val="Times New Roman"/>
      <family val="1"/>
    </font>
  </fonts>
  <fills count="12">
    <fill>
      <patternFill patternType="none"/>
    </fill>
    <fill>
      <patternFill patternType="gray125"/>
    </fill>
    <fill>
      <patternFill patternType="solid">
        <fgColor rgb="FF00FF99"/>
        <bgColor indexed="64"/>
      </patternFill>
    </fill>
    <fill>
      <patternFill patternType="solid">
        <fgColor indexed="1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AB86BC"/>
        <bgColor indexed="64"/>
      </patternFill>
    </fill>
    <fill>
      <patternFill patternType="solid">
        <fgColor rgb="FFFFFF00"/>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43"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cellStyleXfs>
  <cellXfs count="231">
    <xf numFmtId="0" fontId="0" fillId="0" borderId="0" xfId="0"/>
    <xf numFmtId="0" fontId="2" fillId="0" borderId="0" xfId="0" applyFont="1" applyAlignment="1">
      <alignment vertical="top"/>
    </xf>
    <xf numFmtId="0" fontId="2" fillId="0" borderId="0" xfId="0" applyFont="1" applyAlignment="1">
      <alignment horizontal="justify" vertical="top" wrapText="1"/>
    </xf>
    <xf numFmtId="43" fontId="3" fillId="0" borderId="0" xfId="1" applyFont="1" applyAlignment="1">
      <alignment horizontal="center" vertical="top"/>
    </xf>
    <xf numFmtId="43" fontId="2" fillId="0" borderId="0" xfId="1" applyFont="1" applyAlignment="1">
      <alignment horizontal="right" vertical="top"/>
    </xf>
    <xf numFmtId="43" fontId="3" fillId="0" borderId="0" xfId="1" applyFont="1" applyAlignment="1">
      <alignment vertical="top"/>
    </xf>
    <xf numFmtId="0" fontId="4" fillId="0" borderId="0" xfId="0" applyFont="1"/>
    <xf numFmtId="0" fontId="3" fillId="0" borderId="0" xfId="0" applyFont="1" applyAlignment="1">
      <alignment horizontal="justify" vertical="top"/>
    </xf>
    <xf numFmtId="166" fontId="2" fillId="2" borderId="6" xfId="1" applyNumberFormat="1" applyFont="1" applyFill="1" applyBorder="1" applyAlignment="1">
      <alignment vertical="top"/>
    </xf>
    <xf numFmtId="0" fontId="2" fillId="3" borderId="4" xfId="3" applyFont="1" applyFill="1" applyBorder="1" applyAlignment="1">
      <alignment horizontal="center" vertical="top"/>
    </xf>
    <xf numFmtId="0" fontId="2" fillId="3" borderId="5" xfId="3" applyFont="1" applyFill="1" applyBorder="1" applyAlignment="1">
      <alignment horizontal="justify" vertical="top"/>
    </xf>
    <xf numFmtId="43" fontId="2" fillId="3" borderId="5" xfId="1" applyFont="1" applyFill="1" applyBorder="1" applyAlignment="1">
      <alignment horizontal="center" vertical="top"/>
    </xf>
    <xf numFmtId="43" fontId="2" fillId="3" borderId="6" xfId="1" applyFont="1" applyFill="1" applyBorder="1" applyAlignment="1">
      <alignment horizontal="center" vertical="top"/>
    </xf>
    <xf numFmtId="0" fontId="2" fillId="0" borderId="4" xfId="3" applyFont="1" applyBorder="1" applyAlignment="1">
      <alignment horizontal="center" vertical="center"/>
    </xf>
    <xf numFmtId="0" fontId="2" fillId="0" borderId="5" xfId="3" applyFont="1" applyBorder="1" applyAlignment="1">
      <alignment horizontal="justify" vertical="center"/>
    </xf>
    <xf numFmtId="43" fontId="2" fillId="0" borderId="5" xfId="1" applyFont="1" applyBorder="1" applyAlignment="1">
      <alignment horizontal="center" vertical="center"/>
    </xf>
    <xf numFmtId="43" fontId="2" fillId="0" borderId="6" xfId="1" applyFont="1" applyBorder="1" applyAlignment="1">
      <alignment horizontal="center" vertical="center"/>
    </xf>
    <xf numFmtId="0" fontId="0" fillId="0" borderId="0" xfId="0" applyAlignment="1">
      <alignment vertical="center"/>
    </xf>
    <xf numFmtId="0" fontId="2" fillId="4" borderId="4" xfId="3" applyFont="1" applyFill="1" applyBorder="1" applyAlignment="1">
      <alignment horizontal="center" vertical="center"/>
    </xf>
    <xf numFmtId="0" fontId="2" fillId="4" borderId="5" xfId="3" applyFont="1" applyFill="1" applyBorder="1" applyAlignment="1">
      <alignment horizontal="justify" vertical="center"/>
    </xf>
    <xf numFmtId="43" fontId="2" fillId="0" borderId="5" xfId="1" applyFont="1" applyBorder="1" applyAlignment="1">
      <alignment vertical="center"/>
    </xf>
    <xf numFmtId="43" fontId="2" fillId="0" borderId="6" xfId="1" applyFont="1" applyBorder="1" applyAlignment="1">
      <alignment vertical="center"/>
    </xf>
    <xf numFmtId="0" fontId="3" fillId="0" borderId="4" xfId="3" applyFont="1" applyBorder="1" applyAlignment="1">
      <alignment horizontal="center" vertical="center"/>
    </xf>
    <xf numFmtId="0" fontId="3" fillId="0" borderId="5" xfId="3" applyFont="1" applyBorder="1" applyAlignment="1">
      <alignment horizontal="justify" vertical="center"/>
    </xf>
    <xf numFmtId="43" fontId="3" fillId="0" borderId="5" xfId="1" applyFont="1" applyBorder="1" applyAlignment="1">
      <alignment vertical="center"/>
    </xf>
    <xf numFmtId="43" fontId="3" fillId="0" borderId="5" xfId="1" applyFont="1" applyBorder="1" applyAlignment="1">
      <alignment horizontal="center" vertical="center"/>
    </xf>
    <xf numFmtId="43" fontId="3" fillId="0" borderId="6" xfId="1" applyFont="1" applyBorder="1" applyAlignment="1">
      <alignment vertical="center"/>
    </xf>
    <xf numFmtId="0" fontId="3" fillId="0" borderId="4" xfId="3" applyFont="1" applyBorder="1" applyAlignment="1">
      <alignment vertical="center"/>
    </xf>
    <xf numFmtId="0" fontId="10" fillId="0" borderId="5" xfId="3" applyFont="1" applyBorder="1" applyAlignment="1">
      <alignment horizontal="justify" vertical="center"/>
    </xf>
    <xf numFmtId="0" fontId="0" fillId="0" borderId="4" xfId="0" applyBorder="1" applyAlignment="1">
      <alignment vertical="center"/>
    </xf>
    <xf numFmtId="0" fontId="3" fillId="0" borderId="4" xfId="3" applyFont="1" applyBorder="1" applyAlignment="1">
      <alignment horizontal="left" vertical="center"/>
    </xf>
    <xf numFmtId="0" fontId="3" fillId="7" borderId="4" xfId="1" applyNumberFormat="1" applyFont="1" applyFill="1" applyBorder="1" applyAlignment="1">
      <alignment horizontal="center" vertical="center"/>
    </xf>
    <xf numFmtId="43" fontId="3" fillId="7" borderId="5" xfId="1" applyFont="1" applyFill="1" applyBorder="1" applyAlignment="1">
      <alignment horizontal="center" vertical="center"/>
    </xf>
    <xf numFmtId="43" fontId="3" fillId="7" borderId="5" xfId="1" applyFont="1" applyFill="1" applyBorder="1" applyAlignment="1">
      <alignment vertical="center"/>
    </xf>
    <xf numFmtId="0" fontId="3" fillId="0" borderId="4" xfId="1" applyNumberFormat="1" applyFont="1" applyBorder="1" applyAlignment="1">
      <alignment horizontal="center" vertical="center"/>
    </xf>
    <xf numFmtId="0" fontId="2" fillId="0" borderId="5" xfId="0" applyFont="1" applyBorder="1" applyAlignment="1">
      <alignment horizontal="justify" vertical="center"/>
    </xf>
    <xf numFmtId="166" fontId="2" fillId="0" borderId="6" xfId="1" applyNumberFormat="1" applyFont="1" applyBorder="1" applyAlignment="1">
      <alignment horizontal="right" vertical="center"/>
    </xf>
    <xf numFmtId="43" fontId="3" fillId="0" borderId="6" xfId="1" applyFont="1" applyBorder="1" applyAlignment="1">
      <alignment vertical="top"/>
    </xf>
    <xf numFmtId="0" fontId="0" fillId="0" borderId="0" xfId="0" applyAlignment="1">
      <alignment vertical="top"/>
    </xf>
    <xf numFmtId="43" fontId="10" fillId="0" borderId="6" xfId="1" applyFont="1" applyBorder="1" applyAlignment="1">
      <alignment vertical="center"/>
    </xf>
    <xf numFmtId="0" fontId="2" fillId="8" borderId="4" xfId="3" applyFont="1" applyFill="1" applyBorder="1" applyAlignment="1">
      <alignment horizontal="center" vertical="center"/>
    </xf>
    <xf numFmtId="0" fontId="2" fillId="8" borderId="5" xfId="3" applyFont="1" applyFill="1" applyBorder="1" applyAlignment="1">
      <alignment horizontal="justify" vertical="center"/>
    </xf>
    <xf numFmtId="43" fontId="2" fillId="8" borderId="5" xfId="1" applyFont="1" applyFill="1" applyBorder="1" applyAlignment="1">
      <alignment vertical="center"/>
    </xf>
    <xf numFmtId="43" fontId="2" fillId="8" borderId="5" xfId="1" applyFont="1" applyFill="1" applyBorder="1" applyAlignment="1">
      <alignment horizontal="center" vertical="center"/>
    </xf>
    <xf numFmtId="43" fontId="2" fillId="8" borderId="6" xfId="1" applyFont="1" applyFill="1" applyBorder="1" applyAlignment="1">
      <alignment vertical="center"/>
    </xf>
    <xf numFmtId="43" fontId="3" fillId="0" borderId="5" xfId="3" applyNumberFormat="1" applyFont="1" applyBorder="1" applyAlignment="1">
      <alignment horizontal="justify" vertical="center"/>
    </xf>
    <xf numFmtId="0" fontId="3" fillId="7" borderId="4" xfId="3" applyFont="1" applyFill="1" applyBorder="1" applyAlignment="1">
      <alignment vertical="center"/>
    </xf>
    <xf numFmtId="0" fontId="2" fillId="7" borderId="5" xfId="3" applyFont="1" applyFill="1" applyBorder="1" applyAlignment="1">
      <alignment horizontal="justify" vertical="center"/>
    </xf>
    <xf numFmtId="43" fontId="2" fillId="7" borderId="6" xfId="1" applyFont="1" applyFill="1" applyBorder="1" applyAlignment="1">
      <alignment vertical="center"/>
    </xf>
    <xf numFmtId="0" fontId="2" fillId="0" borderId="12" xfId="3" applyFont="1" applyBorder="1" applyAlignment="1">
      <alignment vertical="center" wrapText="1"/>
    </xf>
    <xf numFmtId="43" fontId="3" fillId="0" borderId="12" xfId="4" applyFont="1" applyBorder="1" applyAlignment="1">
      <alignment vertical="center" wrapText="1"/>
    </xf>
    <xf numFmtId="0" fontId="3" fillId="0" borderId="12" xfId="3" applyFont="1" applyBorder="1" applyAlignment="1">
      <alignment horizontal="center" vertical="center" wrapText="1"/>
    </xf>
    <xf numFmtId="4" fontId="3" fillId="0" borderId="12" xfId="4" applyNumberFormat="1" applyFont="1" applyBorder="1" applyAlignment="1">
      <alignment vertical="center" wrapText="1"/>
    </xf>
    <xf numFmtId="0" fontId="3" fillId="0" borderId="11" xfId="3" applyFont="1" applyBorder="1" applyAlignment="1">
      <alignment horizontal="right" vertical="center" wrapText="1"/>
    </xf>
    <xf numFmtId="43" fontId="3" fillId="0" borderId="13" xfId="4" applyFont="1" applyBorder="1" applyAlignment="1">
      <alignment vertical="center" wrapText="1"/>
    </xf>
    <xf numFmtId="0" fontId="2" fillId="7" borderId="4" xfId="3" applyFont="1" applyFill="1" applyBorder="1" applyAlignment="1">
      <alignment horizontal="center" vertical="center"/>
    </xf>
    <xf numFmtId="43" fontId="2" fillId="7" borderId="5" xfId="1" applyFont="1" applyFill="1" applyBorder="1" applyAlignment="1">
      <alignment vertical="center"/>
    </xf>
    <xf numFmtId="43" fontId="2" fillId="7" borderId="5" xfId="1" applyFont="1" applyFill="1" applyBorder="1" applyAlignment="1">
      <alignment horizontal="center" vertical="center"/>
    </xf>
    <xf numFmtId="0" fontId="2" fillId="0" borderId="5" xfId="3" applyFont="1" applyBorder="1" applyAlignment="1">
      <alignment horizontal="center" vertical="center"/>
    </xf>
    <xf numFmtId="0" fontId="2" fillId="0" borderId="5" xfId="3" applyFont="1" applyBorder="1" applyAlignment="1">
      <alignment vertical="center" wrapText="1"/>
    </xf>
    <xf numFmtId="0" fontId="3" fillId="0" borderId="5" xfId="3" applyFont="1" applyBorder="1" applyAlignment="1">
      <alignment horizontal="center" vertical="center"/>
    </xf>
    <xf numFmtId="0" fontId="3" fillId="0" borderId="8" xfId="3" applyFont="1" applyBorder="1" applyAlignment="1">
      <alignment horizontal="center" vertical="center"/>
    </xf>
    <xf numFmtId="0" fontId="3" fillId="7" borderId="5" xfId="3" applyFont="1" applyFill="1" applyBorder="1" applyAlignment="1">
      <alignment vertical="center"/>
    </xf>
    <xf numFmtId="0" fontId="3" fillId="0" borderId="5" xfId="3" applyFont="1" applyBorder="1" applyAlignment="1">
      <alignment vertical="center"/>
    </xf>
    <xf numFmtId="0" fontId="0" fillId="0" borderId="5" xfId="0" applyBorder="1" applyAlignment="1">
      <alignment vertical="center"/>
    </xf>
    <xf numFmtId="0" fontId="0" fillId="0" borderId="5" xfId="0" applyBorder="1" applyAlignment="1">
      <alignment horizontal="justify" vertical="center"/>
    </xf>
    <xf numFmtId="0" fontId="0" fillId="0" borderId="5" xfId="0" applyBorder="1" applyAlignment="1">
      <alignment horizontal="center" vertical="center"/>
    </xf>
    <xf numFmtId="43" fontId="0" fillId="0" borderId="5" xfId="0" applyNumberFormat="1" applyBorder="1" applyAlignment="1">
      <alignment vertical="center"/>
    </xf>
    <xf numFmtId="0" fontId="3" fillId="0" borderId="9" xfId="3" applyFont="1" applyBorder="1" applyAlignment="1">
      <alignment vertical="center" wrapText="1"/>
    </xf>
    <xf numFmtId="4" fontId="3" fillId="0" borderId="5" xfId="1" applyNumberFormat="1" applyFont="1" applyBorder="1" applyAlignment="1">
      <alignment vertical="center"/>
    </xf>
    <xf numFmtId="0" fontId="6" fillId="0" borderId="5" xfId="0" applyFont="1" applyBorder="1" applyAlignment="1">
      <alignment vertical="center" wrapText="1"/>
    </xf>
    <xf numFmtId="164" fontId="3" fillId="6" borderId="5" xfId="5" applyNumberFormat="1" applyFont="1" applyFill="1" applyBorder="1" applyAlignment="1">
      <alignment horizontal="center" vertical="center"/>
    </xf>
    <xf numFmtId="43" fontId="3" fillId="6" borderId="5" xfId="6" applyFont="1" applyFill="1" applyBorder="1" applyAlignment="1">
      <alignment horizontal="center" vertical="center"/>
    </xf>
    <xf numFmtId="43" fontId="3" fillId="0" borderId="5" xfId="6" applyFont="1" applyBorder="1" applyAlignment="1">
      <alignment horizontal="center" vertical="center"/>
    </xf>
    <xf numFmtId="168" fontId="6" fillId="0" borderId="5" xfId="6" applyNumberFormat="1" applyFont="1" applyBorder="1" applyAlignment="1">
      <alignment vertical="center"/>
    </xf>
    <xf numFmtId="0" fontId="3" fillId="9" borderId="4" xfId="1" applyNumberFormat="1" applyFont="1" applyFill="1" applyBorder="1" applyAlignment="1">
      <alignment horizontal="center" vertical="center"/>
    </xf>
    <xf numFmtId="0" fontId="2" fillId="9" borderId="5" xfId="0" applyFont="1" applyFill="1" applyBorder="1" applyAlignment="1">
      <alignment horizontal="justify" vertical="center"/>
    </xf>
    <xf numFmtId="43" fontId="3" fillId="9" borderId="5" xfId="1" applyFont="1" applyFill="1" applyBorder="1" applyAlignment="1">
      <alignment horizontal="center" vertical="center"/>
    </xf>
    <xf numFmtId="43" fontId="3" fillId="9" borderId="5" xfId="1" applyFont="1" applyFill="1" applyBorder="1" applyAlignment="1">
      <alignment vertical="center"/>
    </xf>
    <xf numFmtId="0" fontId="3" fillId="0" borderId="5" xfId="0" applyFont="1" applyBorder="1" applyAlignment="1">
      <alignment horizontal="justify" vertical="center"/>
    </xf>
    <xf numFmtId="10" fontId="3" fillId="0" borderId="5" xfId="2" applyNumberFormat="1" applyFont="1" applyBorder="1" applyAlignment="1">
      <alignment horizontal="right" vertical="center"/>
    </xf>
    <xf numFmtId="43" fontId="3" fillId="0" borderId="6" xfId="1" applyFont="1" applyBorder="1" applyAlignment="1">
      <alignment horizontal="right" vertical="center"/>
    </xf>
    <xf numFmtId="0" fontId="3" fillId="0" borderId="5" xfId="0" applyFont="1" applyBorder="1" applyAlignment="1">
      <alignment vertical="center" wrapText="1"/>
    </xf>
    <xf numFmtId="10" fontId="3" fillId="0" borderId="5" xfId="7" applyNumberFormat="1" applyFont="1" applyBorder="1" applyAlignment="1">
      <alignment horizontal="right" vertical="center"/>
    </xf>
    <xf numFmtId="0" fontId="0" fillId="0" borderId="0" xfId="0" applyAlignment="1">
      <alignment horizontal="center"/>
    </xf>
    <xf numFmtId="169" fontId="2" fillId="0" borderId="5" xfId="5" applyNumberFormat="1" applyFont="1" applyBorder="1" applyAlignment="1">
      <alignment horizontal="right" vertical="center"/>
    </xf>
    <xf numFmtId="43" fontId="3" fillId="0" borderId="6" xfId="5" applyNumberFormat="1" applyFont="1" applyBorder="1" applyAlignment="1">
      <alignment vertical="center"/>
    </xf>
    <xf numFmtId="43" fontId="2" fillId="0" borderId="6" xfId="1" applyFont="1" applyBorder="1" applyAlignment="1">
      <alignment horizontal="right" vertical="center"/>
    </xf>
    <xf numFmtId="0" fontId="3" fillId="9" borderId="14" xfId="1" applyNumberFormat="1" applyFont="1" applyFill="1" applyBorder="1" applyAlignment="1">
      <alignment horizontal="center" vertical="center"/>
    </xf>
    <xf numFmtId="43" fontId="3" fillId="9" borderId="15" xfId="1" applyFont="1" applyFill="1" applyBorder="1" applyAlignment="1">
      <alignment horizontal="center" vertical="center"/>
    </xf>
    <xf numFmtId="43" fontId="2" fillId="9" borderId="15" xfId="1" applyFont="1" applyFill="1" applyBorder="1" applyAlignment="1">
      <alignment horizontal="center" vertical="center"/>
    </xf>
    <xf numFmtId="43" fontId="2" fillId="9" borderId="15" xfId="1" applyFont="1" applyFill="1" applyBorder="1" applyAlignment="1">
      <alignment vertical="center"/>
    </xf>
    <xf numFmtId="0" fontId="3" fillId="0" borderId="0" xfId="1" applyNumberFormat="1" applyFont="1" applyAlignment="1">
      <alignment horizontal="center" vertical="top"/>
    </xf>
    <xf numFmtId="43" fontId="2" fillId="0" borderId="0" xfId="1" applyFont="1" applyAlignment="1">
      <alignment horizontal="left" vertical="top"/>
    </xf>
    <xf numFmtId="43" fontId="2" fillId="0" borderId="0" xfId="1" applyFont="1" applyAlignment="1">
      <alignment horizontal="center" vertical="top"/>
    </xf>
    <xf numFmtId="43" fontId="2" fillId="0" borderId="0" xfId="1" applyFont="1" applyAlignment="1">
      <alignment vertical="top"/>
    </xf>
    <xf numFmtId="0" fontId="2" fillId="0" borderId="0" xfId="3" applyFont="1" applyAlignment="1">
      <alignment horizontal="center" vertical="top"/>
    </xf>
    <xf numFmtId="0" fontId="6" fillId="0" borderId="0" xfId="0" applyFont="1"/>
    <xf numFmtId="0" fontId="6" fillId="0" borderId="0" xfId="0" applyFont="1" applyAlignment="1">
      <alignment horizontal="center"/>
    </xf>
    <xf numFmtId="43" fontId="6" fillId="0" borderId="0" xfId="1" applyFont="1"/>
    <xf numFmtId="0" fontId="0" fillId="0" borderId="0" xfId="0" applyAlignment="1">
      <alignment horizontal="justify"/>
    </xf>
    <xf numFmtId="43" fontId="6" fillId="0" borderId="0" xfId="1" applyFont="1" applyAlignment="1">
      <alignment horizontal="center"/>
    </xf>
    <xf numFmtId="0" fontId="6" fillId="0" borderId="0" xfId="0" applyFont="1" applyAlignment="1">
      <alignment horizontal="justify"/>
    </xf>
    <xf numFmtId="0" fontId="3" fillId="0" borderId="5" xfId="3" applyFont="1" applyBorder="1" applyAlignment="1">
      <alignment horizontal="justify" vertical="top"/>
    </xf>
    <xf numFmtId="43" fontId="3" fillId="0" borderId="5" xfId="1" applyFont="1" applyBorder="1" applyAlignment="1">
      <alignment vertical="top"/>
    </xf>
    <xf numFmtId="43" fontId="3" fillId="0" borderId="5" xfId="1" applyFont="1" applyBorder="1" applyAlignment="1">
      <alignment horizontal="center" vertical="top"/>
    </xf>
    <xf numFmtId="4" fontId="3" fillId="0" borderId="5" xfId="4" applyNumberFormat="1" applyFont="1" applyBorder="1" applyAlignment="1">
      <alignment vertical="top" wrapText="1"/>
    </xf>
    <xf numFmtId="43" fontId="12" fillId="0" borderId="0" xfId="0" applyNumberFormat="1" applyFont="1" applyAlignment="1">
      <alignment horizontal="center" vertical="center"/>
    </xf>
    <xf numFmtId="43" fontId="10" fillId="0" borderId="9" xfId="1" applyFont="1" applyBorder="1" applyAlignment="1">
      <alignment vertical="center"/>
    </xf>
    <xf numFmtId="0" fontId="13" fillId="0" borderId="0" xfId="0" applyFont="1" applyAlignment="1">
      <alignment vertical="top"/>
    </xf>
    <xf numFmtId="0" fontId="13" fillId="0" borderId="0" xfId="0" applyFont="1" applyAlignment="1">
      <alignment vertical="center"/>
    </xf>
    <xf numFmtId="4" fontId="13" fillId="0" borderId="0" xfId="0" applyNumberFormat="1" applyFont="1" applyAlignment="1">
      <alignment vertical="center"/>
    </xf>
    <xf numFmtId="0" fontId="2" fillId="0" borderId="5" xfId="3" applyFont="1" applyBorder="1" applyAlignment="1">
      <alignment horizontal="left" vertical="center" wrapText="1"/>
    </xf>
    <xf numFmtId="0" fontId="6" fillId="0" borderId="0" xfId="0" applyFont="1" applyAlignment="1">
      <alignment vertical="center"/>
    </xf>
    <xf numFmtId="0" fontId="6" fillId="0" borderId="0" xfId="0" applyFont="1" applyAlignment="1">
      <alignment vertical="top"/>
    </xf>
    <xf numFmtId="43" fontId="2" fillId="0" borderId="5" xfId="8" applyFont="1" applyBorder="1" applyAlignment="1">
      <alignment horizontal="center" vertical="center" wrapText="1"/>
    </xf>
    <xf numFmtId="43" fontId="3" fillId="0" borderId="5" xfId="3" applyNumberFormat="1" applyFont="1" applyBorder="1" applyAlignment="1">
      <alignment horizontal="justify" vertical="top"/>
    </xf>
    <xf numFmtId="0" fontId="3" fillId="0" borderId="5" xfId="3" applyFont="1" applyBorder="1" applyAlignment="1">
      <alignment vertical="top" wrapText="1"/>
    </xf>
    <xf numFmtId="43" fontId="3" fillId="0" borderId="5" xfId="4" applyFont="1" applyBorder="1" applyAlignment="1">
      <alignment vertical="top" wrapText="1"/>
    </xf>
    <xf numFmtId="0" fontId="3" fillId="0" borderId="5" xfId="3" applyFont="1" applyBorder="1" applyAlignment="1">
      <alignment horizontal="center" vertical="top" wrapText="1"/>
    </xf>
    <xf numFmtId="0" fontId="2" fillId="0" borderId="5" xfId="3" applyFont="1" applyBorder="1" applyAlignment="1">
      <alignment vertical="top" wrapText="1"/>
    </xf>
    <xf numFmtId="43" fontId="0" fillId="0" borderId="0" xfId="0" applyNumberFormat="1" applyAlignment="1">
      <alignment vertical="center"/>
    </xf>
    <xf numFmtId="0" fontId="3" fillId="0" borderId="8" xfId="1" applyNumberFormat="1" applyFont="1" applyBorder="1" applyAlignment="1">
      <alignment horizontal="center" vertical="center"/>
    </xf>
    <xf numFmtId="0" fontId="2" fillId="0" borderId="5" xfId="0" applyFont="1" applyBorder="1" applyAlignment="1">
      <alignment horizontal="left" vertical="center" wrapText="1"/>
    </xf>
    <xf numFmtId="166" fontId="2" fillId="0" borderId="9" xfId="1" applyNumberFormat="1" applyFont="1" applyBorder="1" applyAlignment="1">
      <alignment horizontal="right" vertical="center"/>
    </xf>
    <xf numFmtId="0" fontId="3" fillId="10" borderId="4" xfId="1" applyNumberFormat="1" applyFont="1" applyFill="1" applyBorder="1" applyAlignment="1">
      <alignment horizontal="center" vertical="center"/>
    </xf>
    <xf numFmtId="43" fontId="3" fillId="10" borderId="5" xfId="1" applyFont="1" applyFill="1" applyBorder="1" applyAlignment="1">
      <alignment horizontal="center" vertical="center"/>
    </xf>
    <xf numFmtId="43" fontId="3" fillId="10" borderId="5" xfId="1" applyFont="1" applyFill="1" applyBorder="1" applyAlignment="1">
      <alignment vertical="center"/>
    </xf>
    <xf numFmtId="0" fontId="2" fillId="9" borderId="15" xfId="0" applyFont="1" applyFill="1" applyBorder="1" applyAlignment="1">
      <alignment horizontal="right" vertical="center" wrapText="1"/>
    </xf>
    <xf numFmtId="0" fontId="14" fillId="0" borderId="0" xfId="0" applyFont="1" applyAlignment="1">
      <alignment vertical="center"/>
    </xf>
    <xf numFmtId="43" fontId="2" fillId="7" borderId="6" xfId="1" applyFont="1" applyFill="1" applyBorder="1" applyAlignment="1">
      <alignment horizontal="right" vertical="center"/>
    </xf>
    <xf numFmtId="43" fontId="6" fillId="0" borderId="5" xfId="1" applyFont="1" applyBorder="1" applyAlignment="1">
      <alignment vertical="top"/>
    </xf>
    <xf numFmtId="0" fontId="15" fillId="0" borderId="0" xfId="0" applyFont="1" applyAlignment="1">
      <alignment vertical="top"/>
    </xf>
    <xf numFmtId="0" fontId="6" fillId="0" borderId="4" xfId="3" applyFont="1" applyBorder="1" applyAlignment="1">
      <alignment horizontal="center" vertical="center"/>
    </xf>
    <xf numFmtId="0" fontId="6" fillId="0" borderId="5" xfId="3" applyFont="1" applyBorder="1" applyAlignment="1">
      <alignment horizontal="justify" vertical="center"/>
    </xf>
    <xf numFmtId="43" fontId="6" fillId="0" borderId="5" xfId="1" applyFont="1" applyBorder="1" applyAlignment="1">
      <alignment horizontal="center" vertical="top"/>
    </xf>
    <xf numFmtId="43" fontId="2" fillId="5" borderId="6" xfId="1" applyFont="1" applyFill="1" applyBorder="1" applyAlignment="1">
      <alignment vertical="center"/>
    </xf>
    <xf numFmtId="43" fontId="6" fillId="0" borderId="6" xfId="1" applyFont="1" applyBorder="1" applyAlignment="1">
      <alignment vertical="top"/>
    </xf>
    <xf numFmtId="0" fontId="6" fillId="0" borderId="5" xfId="0" applyFont="1" applyBorder="1" applyAlignment="1">
      <alignment horizontal="justify" vertical="center"/>
    </xf>
    <xf numFmtId="0" fontId="6" fillId="0" borderId="5" xfId="3" applyFont="1" applyBorder="1" applyAlignment="1">
      <alignment horizontal="justify" vertical="top"/>
    </xf>
    <xf numFmtId="0" fontId="6" fillId="0" borderId="5" xfId="3" applyFont="1" applyBorder="1" applyAlignment="1">
      <alignment horizontal="center" vertical="center"/>
    </xf>
    <xf numFmtId="4" fontId="6" fillId="0" borderId="5" xfId="4" applyNumberFormat="1" applyFont="1" applyBorder="1" applyAlignment="1">
      <alignment vertical="top" wrapText="1"/>
    </xf>
    <xf numFmtId="43" fontId="6" fillId="6" borderId="5" xfId="1" applyFont="1" applyFill="1" applyBorder="1" applyAlignment="1">
      <alignment vertical="top"/>
    </xf>
    <xf numFmtId="0" fontId="2" fillId="7" borderId="5" xfId="0" applyFont="1" applyFill="1" applyBorder="1" applyAlignment="1">
      <alignment horizontal="right" vertical="center"/>
    </xf>
    <xf numFmtId="0" fontId="6" fillId="6" borderId="5" xfId="3" applyFont="1" applyFill="1" applyBorder="1" applyAlignment="1">
      <alignment horizontal="justify" vertical="center"/>
    </xf>
    <xf numFmtId="43" fontId="6" fillId="0" borderId="5" xfId="3" applyNumberFormat="1" applyFont="1" applyBorder="1" applyAlignment="1">
      <alignment horizontal="justify" vertical="top"/>
    </xf>
    <xf numFmtId="43" fontId="6" fillId="6" borderId="5" xfId="1" applyFont="1" applyFill="1" applyBorder="1" applyAlignment="1">
      <alignment horizontal="center" vertical="top"/>
    </xf>
    <xf numFmtId="0" fontId="3" fillId="0" borderId="5" xfId="3" applyFont="1" applyBorder="1" applyAlignment="1">
      <alignment vertical="center" wrapText="1"/>
    </xf>
    <xf numFmtId="4" fontId="3" fillId="0" borderId="5" xfId="3" applyNumberFormat="1" applyFont="1" applyBorder="1" applyAlignment="1">
      <alignment vertical="center" wrapText="1"/>
    </xf>
    <xf numFmtId="0" fontId="3" fillId="0" borderId="5" xfId="3" applyFont="1" applyBorder="1" applyAlignment="1">
      <alignment wrapText="1"/>
    </xf>
    <xf numFmtId="43" fontId="3" fillId="0" borderId="5" xfId="4" applyFont="1" applyBorder="1" applyAlignment="1">
      <alignment vertical="center" wrapText="1"/>
    </xf>
    <xf numFmtId="0" fontId="3" fillId="0" borderId="5" xfId="3" applyFont="1" applyBorder="1" applyAlignment="1">
      <alignment horizontal="center" vertical="center" wrapText="1"/>
    </xf>
    <xf numFmtId="4" fontId="3" fillId="0" borderId="5" xfId="4" applyNumberFormat="1" applyFont="1" applyBorder="1" applyAlignment="1">
      <alignment vertical="center" wrapText="1"/>
    </xf>
    <xf numFmtId="0" fontId="2" fillId="0" borderId="17" xfId="3" applyFont="1" applyBorder="1" applyAlignment="1">
      <alignment horizontal="center" vertical="center" wrapText="1"/>
    </xf>
    <xf numFmtId="0" fontId="3" fillId="0" borderId="17" xfId="3" applyFont="1" applyBorder="1" applyAlignment="1">
      <alignment horizontal="center" vertical="center" wrapText="1"/>
    </xf>
    <xf numFmtId="0" fontId="3" fillId="7" borderId="4" xfId="3" applyFont="1" applyFill="1" applyBorder="1" applyAlignment="1">
      <alignment horizontal="center" vertical="center"/>
    </xf>
    <xf numFmtId="0" fontId="6" fillId="0" borderId="17" xfId="3" applyFont="1" applyBorder="1" applyAlignment="1">
      <alignment horizontal="center" vertical="center" wrapText="1"/>
    </xf>
    <xf numFmtId="0" fontId="6" fillId="0" borderId="5" xfId="3" applyFont="1" applyBorder="1" applyAlignment="1">
      <alignment vertical="center" wrapText="1"/>
    </xf>
    <xf numFmtId="0" fontId="7" fillId="0" borderId="17" xfId="3" applyFont="1" applyBorder="1" applyAlignment="1">
      <alignment horizontal="center" vertical="center" wrapText="1"/>
    </xf>
    <xf numFmtId="0" fontId="7" fillId="0" borderId="5" xfId="3" applyFont="1" applyBorder="1" applyAlignment="1">
      <alignment vertical="center" wrapText="1"/>
    </xf>
    <xf numFmtId="0" fontId="2" fillId="7" borderId="5" xfId="0" applyFont="1" applyFill="1" applyBorder="1" applyAlignment="1">
      <alignment horizontal="right" wrapText="1"/>
    </xf>
    <xf numFmtId="43" fontId="3" fillId="7" borderId="5" xfId="1" applyFont="1" applyFill="1" applyBorder="1" applyAlignment="1">
      <alignment vertical="top"/>
    </xf>
    <xf numFmtId="43" fontId="3" fillId="7" borderId="5" xfId="1" applyFont="1" applyFill="1" applyBorder="1" applyAlignment="1">
      <alignment horizontal="center" vertical="top"/>
    </xf>
    <xf numFmtId="43" fontId="2" fillId="7" borderId="6" xfId="1" applyFont="1" applyFill="1" applyBorder="1" applyAlignment="1">
      <alignment vertical="top"/>
    </xf>
    <xf numFmtId="43" fontId="10" fillId="0" borderId="6" xfId="1" applyFont="1" applyBorder="1" applyAlignment="1">
      <alignment vertical="top"/>
    </xf>
    <xf numFmtId="43" fontId="2" fillId="8" borderId="5" xfId="1" applyFont="1" applyFill="1" applyBorder="1" applyAlignment="1">
      <alignment vertical="top"/>
    </xf>
    <xf numFmtId="43" fontId="2" fillId="8" borderId="5" xfId="1" applyFont="1" applyFill="1" applyBorder="1" applyAlignment="1">
      <alignment horizontal="center" vertical="top"/>
    </xf>
    <xf numFmtId="43" fontId="2" fillId="8" borderId="6" xfId="1" applyFont="1" applyFill="1" applyBorder="1" applyAlignment="1">
      <alignment vertical="top"/>
    </xf>
    <xf numFmtId="43" fontId="10" fillId="0" borderId="9" xfId="1" applyFont="1" applyBorder="1" applyAlignment="1">
      <alignment vertical="top"/>
    </xf>
    <xf numFmtId="4" fontId="3" fillId="0" borderId="5" xfId="3" applyNumberFormat="1" applyFont="1" applyBorder="1" applyAlignment="1">
      <alignment vertical="top" wrapText="1"/>
    </xf>
    <xf numFmtId="43" fontId="3" fillId="0" borderId="5" xfId="4" applyFont="1" applyBorder="1" applyAlignment="1">
      <alignment vertical="top"/>
    </xf>
    <xf numFmtId="0" fontId="3" fillId="0" borderId="5" xfId="3" applyFont="1" applyBorder="1" applyAlignment="1">
      <alignment horizontal="center" vertical="top"/>
    </xf>
    <xf numFmtId="4" fontId="3" fillId="0" borderId="5" xfId="3" applyNumberFormat="1" applyFont="1" applyBorder="1" applyAlignment="1">
      <alignment horizontal="center" vertical="top"/>
    </xf>
    <xf numFmtId="43" fontId="6" fillId="0" borderId="5" xfId="4" applyFont="1" applyBorder="1" applyAlignment="1">
      <alignment vertical="top" wrapText="1"/>
    </xf>
    <xf numFmtId="0" fontId="6" fillId="0" borderId="5" xfId="3" applyFont="1" applyBorder="1" applyAlignment="1">
      <alignment horizontal="center" vertical="top" wrapText="1"/>
    </xf>
    <xf numFmtId="0" fontId="17" fillId="0" borderId="5" xfId="0" applyFont="1" applyBorder="1" applyAlignment="1">
      <alignment horizontal="center" vertical="center"/>
    </xf>
    <xf numFmtId="0" fontId="2" fillId="10" borderId="5" xfId="0" applyFont="1" applyFill="1" applyBorder="1" applyAlignment="1">
      <alignment horizontal="center" vertical="center"/>
    </xf>
    <xf numFmtId="43" fontId="2" fillId="10" borderId="6" xfId="1" applyFont="1" applyFill="1" applyBorder="1" applyAlignment="1">
      <alignment horizontal="right" vertical="center"/>
    </xf>
    <xf numFmtId="43" fontId="6" fillId="0" borderId="12" xfId="1" applyFont="1" applyBorder="1" applyAlignment="1">
      <alignment vertical="top"/>
    </xf>
    <xf numFmtId="0" fontId="1" fillId="0" borderId="0" xfId="0" applyFont="1" applyAlignment="1">
      <alignment vertical="top"/>
    </xf>
    <xf numFmtId="0" fontId="2" fillId="7" borderId="5" xfId="0" applyFont="1" applyFill="1" applyBorder="1" applyAlignment="1">
      <alignment horizontal="right" vertical="center" wrapText="1"/>
    </xf>
    <xf numFmtId="0" fontId="6" fillId="0" borderId="9" xfId="3" applyFont="1" applyBorder="1" applyAlignment="1">
      <alignment vertical="center" wrapText="1"/>
    </xf>
    <xf numFmtId="4" fontId="6" fillId="0" borderId="5" xfId="1" applyNumberFormat="1" applyFont="1" applyBorder="1" applyAlignment="1">
      <alignment vertical="top"/>
    </xf>
    <xf numFmtId="0" fontId="2" fillId="10" borderId="5" xfId="0" applyFont="1" applyFill="1" applyBorder="1" applyAlignment="1">
      <alignment horizontal="center" vertical="center" wrapText="1"/>
    </xf>
    <xf numFmtId="0" fontId="7" fillId="0" borderId="4" xfId="3" applyFont="1" applyBorder="1" applyAlignment="1">
      <alignment horizontal="center" vertical="center"/>
    </xf>
    <xf numFmtId="0" fontId="7" fillId="0" borderId="5" xfId="3" applyFont="1" applyBorder="1" applyAlignment="1">
      <alignment horizontal="justify" vertical="center"/>
    </xf>
    <xf numFmtId="0" fontId="19" fillId="0" borderId="5" xfId="3" applyFont="1" applyBorder="1" applyAlignment="1">
      <alignment vertical="top"/>
    </xf>
    <xf numFmtId="43" fontId="2" fillId="9" borderId="6" xfId="1" applyFont="1" applyFill="1" applyBorder="1" applyAlignment="1">
      <alignment horizontal="right" vertical="center"/>
    </xf>
    <xf numFmtId="0" fontId="1" fillId="0" borderId="0" xfId="0" applyFont="1" applyAlignment="1">
      <alignment vertical="center"/>
    </xf>
    <xf numFmtId="43" fontId="2" fillId="9" borderId="16" xfId="1" applyFont="1" applyFill="1" applyBorder="1" applyAlignment="1">
      <alignment horizontal="right" vertical="center"/>
    </xf>
    <xf numFmtId="168" fontId="0" fillId="0" borderId="0" xfId="0" applyNumberFormat="1" applyAlignment="1">
      <alignment vertical="center"/>
    </xf>
    <xf numFmtId="43" fontId="6" fillId="0" borderId="5" xfId="1" applyFont="1" applyBorder="1" applyAlignment="1">
      <alignment vertical="center"/>
    </xf>
    <xf numFmtId="43" fontId="6" fillId="0" borderId="5" xfId="1" applyFont="1" applyBorder="1" applyAlignment="1">
      <alignment horizontal="center" vertical="center"/>
    </xf>
    <xf numFmtId="4" fontId="6" fillId="0" borderId="5" xfId="4" applyNumberFormat="1" applyFont="1" applyBorder="1" applyAlignment="1">
      <alignment vertical="center" wrapText="1"/>
    </xf>
    <xf numFmtId="43" fontId="6" fillId="0" borderId="6" xfId="1" applyFont="1" applyBorder="1" applyAlignment="1">
      <alignment vertical="center"/>
    </xf>
    <xf numFmtId="43" fontId="6" fillId="0" borderId="5" xfId="1" applyFont="1" applyFill="1" applyBorder="1" applyAlignment="1">
      <alignment vertical="top"/>
    </xf>
    <xf numFmtId="43" fontId="3" fillId="0" borderId="5" xfId="1" applyFont="1" applyFill="1" applyBorder="1" applyAlignment="1">
      <alignment vertical="center"/>
    </xf>
    <xf numFmtId="43" fontId="2" fillId="0" borderId="5" xfId="1" applyFont="1" applyFill="1" applyBorder="1" applyAlignment="1">
      <alignment vertical="center"/>
    </xf>
    <xf numFmtId="43" fontId="3" fillId="0" borderId="5" xfId="1" applyFont="1" applyFill="1" applyBorder="1" applyAlignment="1">
      <alignment vertical="top"/>
    </xf>
    <xf numFmtId="4" fontId="6" fillId="0" borderId="5" xfId="4" applyNumberFormat="1" applyFont="1" applyFill="1" applyBorder="1" applyAlignment="1">
      <alignment vertical="top" wrapText="1"/>
    </xf>
    <xf numFmtId="43" fontId="6" fillId="0" borderId="0" xfId="0" applyNumberFormat="1" applyFont="1" applyAlignment="1">
      <alignment vertical="center"/>
    </xf>
    <xf numFmtId="43" fontId="13" fillId="0" borderId="0" xfId="0" applyNumberFormat="1" applyFont="1" applyAlignment="1">
      <alignment vertical="center"/>
    </xf>
    <xf numFmtId="0" fontId="3" fillId="0" borderId="8" xfId="3" applyFont="1" applyBorder="1" applyAlignment="1">
      <alignment horizontal="center" vertical="center" wrapText="1"/>
    </xf>
    <xf numFmtId="43" fontId="3" fillId="0" borderId="9" xfId="4" applyFont="1" applyBorder="1" applyAlignment="1">
      <alignment vertical="top" wrapText="1"/>
    </xf>
    <xf numFmtId="0" fontId="6" fillId="0" borderId="4" xfId="0" applyFont="1" applyBorder="1" applyAlignment="1">
      <alignment vertical="top"/>
    </xf>
    <xf numFmtId="0" fontId="6" fillId="0" borderId="5" xfId="0" applyFont="1" applyBorder="1" applyAlignment="1">
      <alignment vertical="top"/>
    </xf>
    <xf numFmtId="49" fontId="7" fillId="0" borderId="5" xfId="1" applyNumberFormat="1" applyFont="1" applyBorder="1" applyAlignment="1">
      <alignment vertical="top"/>
    </xf>
    <xf numFmtId="49" fontId="7" fillId="0" borderId="6" xfId="1" applyNumberFormat="1" applyFont="1" applyBorder="1" applyAlignment="1">
      <alignment vertical="top"/>
    </xf>
    <xf numFmtId="0" fontId="5" fillId="0" borderId="0" xfId="0" applyFont="1" applyAlignment="1">
      <alignment horizontal="center" vertical="top"/>
    </xf>
    <xf numFmtId="0" fontId="6" fillId="0" borderId="1" xfId="0" applyFont="1" applyBorder="1" applyAlignment="1">
      <alignment vertical="top"/>
    </xf>
    <xf numFmtId="0" fontId="6" fillId="0" borderId="2" xfId="0" applyFont="1" applyBorder="1" applyAlignment="1">
      <alignment vertical="top"/>
    </xf>
    <xf numFmtId="49" fontId="6" fillId="0" borderId="2" xfId="1" applyNumberFormat="1" applyFont="1" applyBorder="1" applyAlignment="1">
      <alignment vertical="top" wrapText="1"/>
    </xf>
    <xf numFmtId="49" fontId="6" fillId="0" borderId="3" xfId="1" applyNumberFormat="1" applyFont="1" applyBorder="1" applyAlignment="1">
      <alignment vertical="top" wrapText="1"/>
    </xf>
    <xf numFmtId="49" fontId="6" fillId="0" borderId="5" xfId="1" applyNumberFormat="1" applyFont="1" applyBorder="1" applyAlignment="1">
      <alignment horizontal="left" vertical="top"/>
    </xf>
    <xf numFmtId="49" fontId="6" fillId="0" borderId="6" xfId="1" applyNumberFormat="1" applyFont="1" applyBorder="1" applyAlignment="1">
      <alignment horizontal="left" vertical="top"/>
    </xf>
    <xf numFmtId="0" fontId="3" fillId="0" borderId="7" xfId="3" applyFont="1" applyBorder="1" applyAlignment="1">
      <alignment vertical="top"/>
    </xf>
    <xf numFmtId="0" fontId="3" fillId="0" borderId="8" xfId="3" applyFont="1" applyBorder="1" applyAlignment="1">
      <alignment vertical="top"/>
    </xf>
    <xf numFmtId="43" fontId="2" fillId="2" borderId="9" xfId="1" applyFont="1" applyFill="1" applyBorder="1" applyAlignment="1">
      <alignment horizontal="left" vertical="top"/>
    </xf>
    <xf numFmtId="43" fontId="2" fillId="2" borderId="10" xfId="1" applyFont="1" applyFill="1" applyBorder="1" applyAlignment="1">
      <alignment horizontal="left" vertical="top"/>
    </xf>
    <xf numFmtId="43" fontId="2" fillId="2" borderId="8" xfId="1" applyFont="1" applyFill="1" applyBorder="1" applyAlignment="1">
      <alignment horizontal="left" vertical="top"/>
    </xf>
    <xf numFmtId="49" fontId="6" fillId="0" borderId="5" xfId="1" applyNumberFormat="1" applyFont="1" applyBorder="1" applyAlignment="1">
      <alignment vertical="top"/>
    </xf>
    <xf numFmtId="49" fontId="6" fillId="0" borderId="6" xfId="1" applyNumberFormat="1" applyFont="1" applyBorder="1" applyAlignment="1">
      <alignment vertical="top"/>
    </xf>
    <xf numFmtId="49" fontId="6" fillId="0" borderId="5" xfId="1" applyNumberFormat="1" applyFont="1" applyBorder="1" applyAlignment="1">
      <alignment vertical="top" wrapText="1"/>
    </xf>
    <xf numFmtId="49" fontId="6" fillId="0" borderId="6" xfId="1" applyNumberFormat="1" applyFont="1" applyBorder="1" applyAlignment="1">
      <alignment vertical="top" wrapText="1"/>
    </xf>
    <xf numFmtId="0" fontId="5" fillId="0" borderId="0" xfId="0" applyFont="1" applyAlignment="1">
      <alignment horizontal="center" vertical="top" wrapText="1"/>
    </xf>
    <xf numFmtId="43" fontId="20" fillId="11" borderId="0" xfId="1" applyFont="1" applyFill="1" applyAlignment="1">
      <alignment horizontal="left" vertical="top" wrapText="1"/>
    </xf>
    <xf numFmtId="0" fontId="20" fillId="0" borderId="18" xfId="0" applyFont="1" applyBorder="1" applyAlignment="1">
      <alignment horizontal="left"/>
    </xf>
    <xf numFmtId="0" fontId="20" fillId="0" borderId="19" xfId="0" applyFont="1" applyBorder="1" applyAlignment="1">
      <alignment horizontal="left"/>
    </xf>
    <xf numFmtId="0" fontId="20" fillId="0" borderId="20" xfId="0" applyFont="1" applyBorder="1" applyAlignment="1">
      <alignment horizontal="left"/>
    </xf>
    <xf numFmtId="49" fontId="20" fillId="0" borderId="5" xfId="1" applyNumberFormat="1" applyFont="1" applyBorder="1" applyAlignment="1">
      <alignment horizontal="left" vertical="top"/>
    </xf>
    <xf numFmtId="49" fontId="20" fillId="0" borderId="6" xfId="1" applyNumberFormat="1" applyFont="1" applyBorder="1" applyAlignment="1">
      <alignment horizontal="left" vertical="top"/>
    </xf>
  </cellXfs>
  <cellStyles count="10">
    <cellStyle name="Comma" xfId="1" builtinId="3"/>
    <cellStyle name="Comma 3" xfId="4" xr:uid="{00000000-0005-0000-0000-000000000000}"/>
    <cellStyle name="Millares 2 4" xfId="8" xr:uid="{00000000-0005-0000-0000-000002000000}"/>
    <cellStyle name="Millares 3" xfId="6" xr:uid="{00000000-0005-0000-0000-000003000000}"/>
    <cellStyle name="Millares 5" xfId="9" xr:uid="{00000000-0005-0000-0000-000004000000}"/>
    <cellStyle name="Moneda 2" xfId="5" xr:uid="{00000000-0005-0000-0000-000005000000}"/>
    <cellStyle name="Normal" xfId="0" builtinId="0"/>
    <cellStyle name="Normal 2" xfId="3" xr:uid="{00000000-0005-0000-0000-000007000000}"/>
    <cellStyle name="Percent" xfId="2" builtinId="5"/>
    <cellStyle name="Porcentual 2" xfId="7" xr:uid="{00000000-0005-0000-0000-000009000000}"/>
  </cellStyles>
  <dxfs count="0"/>
  <tableStyles count="0" defaultTableStyle="TableStyleMedium2" defaultPivotStyle="PivotStyleLight16"/>
  <colors>
    <mruColors>
      <color rgb="FFFF00FF"/>
      <color rgb="FFAB86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ps-ing-000\ing.%20ligia%20estrella\2013\Analisis%20De%20Costos\Analisis%20de%20costos%20Departamento%20de%20Ingenieria%20MSP%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sp-ING-018\Disco%20D\2016\PRESUPUESTO%20DIGEMAPS%20Y%20MSP%2030-12-2016\PRESUPUESTO%20%20(Edificio%20Droga%20y%20Falmac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nalisis%20de%20Costos%202012%20Direccion%20de%20Ingenieria%20Septiembre%20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asd6-svr\costos\Backup%20Presupuestos\Analisis%20de%20Costos\PRECIOS%20UNITARIOS%202011\Analisis%20de%20Costos%20UE-%20SDI%20(Enero%20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asd6-svr\costos\DOCUME~1\AMEJIA~1.COS\CONFIG~1\Temp\Rar$DI00.406\An&#225;lisis%20de%20Ingenier&#237;a%20(%20Insumos,%20Mano%20de%20Obra%20de%20Alba&#241;iler&#237;a%20de%20Obras%20P&#250;blicas%20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
      <sheetName val="Analisis"/>
      <sheetName val="Resumen"/>
      <sheetName val="Materiales"/>
      <sheetName val="M.O."/>
      <sheetName val="MANO DE OBRA"/>
      <sheetName val="Estructurales SALON"/>
      <sheetName val="EST. ALM"/>
    </sheetNames>
    <sheetDataSet>
      <sheetData sheetId="0" refreshError="1"/>
      <sheetData sheetId="1" refreshError="1"/>
      <sheetData sheetId="2" refreshError="1"/>
      <sheetData sheetId="3" refreshError="1">
        <row r="6">
          <cell r="E6">
            <v>725</v>
          </cell>
        </row>
        <row r="8">
          <cell r="E8">
            <v>897</v>
          </cell>
        </row>
        <row r="9">
          <cell r="E9">
            <v>1029</v>
          </cell>
        </row>
        <row r="10">
          <cell r="E10">
            <v>600</v>
          </cell>
        </row>
        <row r="15">
          <cell r="E15">
            <v>310</v>
          </cell>
        </row>
        <row r="16">
          <cell r="E16">
            <v>67</v>
          </cell>
        </row>
        <row r="17">
          <cell r="E17">
            <v>674.96</v>
          </cell>
        </row>
        <row r="21">
          <cell r="E21">
            <v>377.54</v>
          </cell>
        </row>
        <row r="24">
          <cell r="E24">
            <v>323.38</v>
          </cell>
        </row>
        <row r="28">
          <cell r="E28">
            <v>457.75739999999996</v>
          </cell>
        </row>
        <row r="33">
          <cell r="E33">
            <v>370</v>
          </cell>
        </row>
        <row r="36">
          <cell r="E36">
            <v>736.32</v>
          </cell>
        </row>
        <row r="37">
          <cell r="E37">
            <v>483.8</v>
          </cell>
        </row>
        <row r="38">
          <cell r="E38">
            <v>847</v>
          </cell>
        </row>
        <row r="39">
          <cell r="E39">
            <v>1883.66</v>
          </cell>
        </row>
        <row r="42">
          <cell r="E42">
            <v>1014.8</v>
          </cell>
        </row>
        <row r="45">
          <cell r="E45">
            <v>1232</v>
          </cell>
        </row>
        <row r="46">
          <cell r="E46">
            <v>336.3</v>
          </cell>
        </row>
        <row r="55">
          <cell r="E55">
            <v>360.1</v>
          </cell>
        </row>
        <row r="56">
          <cell r="E56">
            <v>474.03</v>
          </cell>
        </row>
        <row r="57">
          <cell r="E57">
            <v>2236.1</v>
          </cell>
        </row>
        <row r="58">
          <cell r="E58">
            <v>4018.1</v>
          </cell>
        </row>
        <row r="59">
          <cell r="E59">
            <v>3555.26</v>
          </cell>
        </row>
        <row r="60">
          <cell r="E60">
            <v>2329.91</v>
          </cell>
        </row>
        <row r="63">
          <cell r="E63">
            <v>3321.7</v>
          </cell>
        </row>
        <row r="69">
          <cell r="E69">
            <v>984.01</v>
          </cell>
        </row>
        <row r="72">
          <cell r="E72">
            <v>86.15</v>
          </cell>
        </row>
        <row r="73">
          <cell r="E73">
            <v>61.8</v>
          </cell>
        </row>
        <row r="78">
          <cell r="F78">
            <v>171.78</v>
          </cell>
        </row>
        <row r="80">
          <cell r="F80">
            <v>336.60700000000003</v>
          </cell>
        </row>
        <row r="81">
          <cell r="F81">
            <v>433.53999999999996</v>
          </cell>
        </row>
        <row r="96">
          <cell r="F96">
            <v>281.80099999999999</v>
          </cell>
        </row>
        <row r="97">
          <cell r="F97">
            <v>606.95600000000002</v>
          </cell>
        </row>
        <row r="98">
          <cell r="F98">
            <v>987.32600000000002</v>
          </cell>
        </row>
        <row r="123">
          <cell r="F123">
            <v>67.484999999999999</v>
          </cell>
        </row>
        <row r="127">
          <cell r="F127">
            <v>431.08599999999996</v>
          </cell>
        </row>
        <row r="213">
          <cell r="F213">
            <v>6.9530000000000003</v>
          </cell>
        </row>
        <row r="214">
          <cell r="F214">
            <v>12.679</v>
          </cell>
        </row>
        <row r="218">
          <cell r="F218">
            <v>173.82499999999999</v>
          </cell>
        </row>
        <row r="257">
          <cell r="F257">
            <v>14.723999999999998</v>
          </cell>
        </row>
        <row r="258">
          <cell r="F258">
            <v>53.17</v>
          </cell>
        </row>
        <row r="259">
          <cell r="F259">
            <v>80.572999999999993</v>
          </cell>
        </row>
        <row r="261">
          <cell r="F261">
            <v>12.679</v>
          </cell>
        </row>
        <row r="262">
          <cell r="F262">
            <v>39.263999999999996</v>
          </cell>
        </row>
        <row r="263">
          <cell r="F263">
            <v>75.256</v>
          </cell>
        </row>
        <row r="266">
          <cell r="F266">
            <v>74.028999999999996</v>
          </cell>
        </row>
        <row r="295">
          <cell r="F295">
            <v>103.068</v>
          </cell>
        </row>
        <row r="296">
          <cell r="F296">
            <v>103.068</v>
          </cell>
        </row>
        <row r="300">
          <cell r="F300">
            <v>166.87199999999999</v>
          </cell>
        </row>
        <row r="392">
          <cell r="E392">
            <v>10</v>
          </cell>
        </row>
        <row r="418">
          <cell r="E418">
            <v>32.020000000000003</v>
          </cell>
        </row>
        <row r="433">
          <cell r="E433">
            <v>7.51</v>
          </cell>
        </row>
        <row r="447">
          <cell r="E447">
            <v>5.63</v>
          </cell>
        </row>
        <row r="464">
          <cell r="E464">
            <v>12.5</v>
          </cell>
        </row>
        <row r="473">
          <cell r="E473">
            <v>473.28</v>
          </cell>
        </row>
        <row r="482">
          <cell r="E482">
            <v>25.98</v>
          </cell>
        </row>
        <row r="496">
          <cell r="E496">
            <v>48.26</v>
          </cell>
        </row>
        <row r="535">
          <cell r="E535">
            <v>5.5</v>
          </cell>
        </row>
        <row r="540">
          <cell r="E540">
            <v>121.8</v>
          </cell>
        </row>
        <row r="541">
          <cell r="E541">
            <v>1209.5</v>
          </cell>
        </row>
        <row r="544">
          <cell r="E544">
            <v>1736.25</v>
          </cell>
        </row>
        <row r="545">
          <cell r="E545">
            <v>2329.54</v>
          </cell>
        </row>
        <row r="564">
          <cell r="E564">
            <v>51.04</v>
          </cell>
        </row>
        <row r="565">
          <cell r="E565">
            <v>2242</v>
          </cell>
        </row>
        <row r="566">
          <cell r="E566">
            <v>2832</v>
          </cell>
        </row>
        <row r="568">
          <cell r="E568">
            <v>1378</v>
          </cell>
        </row>
        <row r="572">
          <cell r="E572">
            <v>174</v>
          </cell>
        </row>
        <row r="573">
          <cell r="E573">
            <v>336.4</v>
          </cell>
        </row>
        <row r="582">
          <cell r="E582">
            <v>1500</v>
          </cell>
        </row>
        <row r="585">
          <cell r="E585">
            <v>550</v>
          </cell>
        </row>
        <row r="586">
          <cell r="E586">
            <v>29.5</v>
          </cell>
        </row>
        <row r="598">
          <cell r="E598">
            <v>74.239999999999995</v>
          </cell>
        </row>
        <row r="600">
          <cell r="E600">
            <v>11.75</v>
          </cell>
        </row>
        <row r="605">
          <cell r="E605">
            <v>109.01</v>
          </cell>
        </row>
        <row r="606">
          <cell r="E606">
            <v>117</v>
          </cell>
        </row>
        <row r="613">
          <cell r="E613">
            <v>163.44</v>
          </cell>
        </row>
        <row r="640">
          <cell r="E640">
            <v>198.14</v>
          </cell>
        </row>
        <row r="651">
          <cell r="E651">
            <v>25.18</v>
          </cell>
        </row>
        <row r="652">
          <cell r="E652">
            <v>29.24</v>
          </cell>
        </row>
        <row r="660">
          <cell r="E660">
            <v>2300</v>
          </cell>
        </row>
        <row r="661">
          <cell r="E661">
            <v>45</v>
          </cell>
        </row>
        <row r="708">
          <cell r="D708">
            <v>9078.8799999999992</v>
          </cell>
        </row>
        <row r="725">
          <cell r="E725">
            <v>750</v>
          </cell>
        </row>
        <row r="746">
          <cell r="E746">
            <v>133.87</v>
          </cell>
        </row>
        <row r="755">
          <cell r="E755">
            <v>7.85</v>
          </cell>
        </row>
        <row r="758">
          <cell r="E758">
            <v>31.18</v>
          </cell>
        </row>
        <row r="766">
          <cell r="E766">
            <v>35.4</v>
          </cell>
        </row>
        <row r="767">
          <cell r="E767">
            <v>35.4</v>
          </cell>
        </row>
        <row r="784">
          <cell r="E784">
            <v>47.68</v>
          </cell>
        </row>
        <row r="785">
          <cell r="E785">
            <v>100.9</v>
          </cell>
        </row>
        <row r="786">
          <cell r="E786">
            <v>166.72</v>
          </cell>
        </row>
        <row r="787">
          <cell r="E787">
            <v>85.22</v>
          </cell>
        </row>
        <row r="788">
          <cell r="E788">
            <v>254</v>
          </cell>
        </row>
        <row r="817">
          <cell r="E817">
            <v>209.39</v>
          </cell>
        </row>
        <row r="822">
          <cell r="E822">
            <v>36.340000000000003</v>
          </cell>
        </row>
        <row r="823">
          <cell r="E823">
            <v>85.41</v>
          </cell>
        </row>
        <row r="881">
          <cell r="E881">
            <v>3487.52</v>
          </cell>
        </row>
      </sheetData>
      <sheetData sheetId="4" refreshError="1">
        <row r="4">
          <cell r="C4">
            <v>6800</v>
          </cell>
        </row>
        <row r="8">
          <cell r="C8">
            <v>575</v>
          </cell>
        </row>
        <row r="11">
          <cell r="C11">
            <v>1025</v>
          </cell>
        </row>
        <row r="12">
          <cell r="C12">
            <v>825</v>
          </cell>
        </row>
        <row r="13">
          <cell r="C13">
            <v>725</v>
          </cell>
        </row>
        <row r="15">
          <cell r="C15">
            <v>450</v>
          </cell>
        </row>
        <row r="21">
          <cell r="C21">
            <v>15</v>
          </cell>
        </row>
        <row r="23">
          <cell r="C23">
            <v>12.5</v>
          </cell>
        </row>
        <row r="25">
          <cell r="C25">
            <v>13.89</v>
          </cell>
        </row>
        <row r="41">
          <cell r="C41">
            <v>1231.71</v>
          </cell>
        </row>
        <row r="51">
          <cell r="C51">
            <v>43.33</v>
          </cell>
        </row>
        <row r="53">
          <cell r="C53">
            <v>23.64</v>
          </cell>
        </row>
        <row r="55">
          <cell r="C55">
            <v>141.06</v>
          </cell>
        </row>
        <row r="58">
          <cell r="C58">
            <v>100</v>
          </cell>
        </row>
        <row r="61">
          <cell r="C61">
            <v>172.92</v>
          </cell>
        </row>
        <row r="63">
          <cell r="C63">
            <v>130</v>
          </cell>
        </row>
        <row r="66">
          <cell r="C66">
            <v>81.25</v>
          </cell>
        </row>
        <row r="67">
          <cell r="C67">
            <v>15.22</v>
          </cell>
        </row>
        <row r="68">
          <cell r="C68">
            <v>100</v>
          </cell>
        </row>
        <row r="69">
          <cell r="C69">
            <v>86.67</v>
          </cell>
        </row>
        <row r="73">
          <cell r="C73">
            <v>57.69</v>
          </cell>
        </row>
        <row r="78">
          <cell r="C78">
            <v>36.06</v>
          </cell>
        </row>
        <row r="110">
          <cell r="C110">
            <v>1.66</v>
          </cell>
        </row>
        <row r="111">
          <cell r="C111">
            <v>1.1100000000000001</v>
          </cell>
        </row>
        <row r="113">
          <cell r="C113">
            <v>0.55000000000000004</v>
          </cell>
        </row>
        <row r="114">
          <cell r="C114">
            <v>4.13</v>
          </cell>
        </row>
        <row r="115">
          <cell r="C115">
            <v>2.2200000000000002</v>
          </cell>
        </row>
        <row r="117">
          <cell r="C117">
            <v>1.1100000000000001</v>
          </cell>
        </row>
        <row r="134">
          <cell r="C134">
            <v>250</v>
          </cell>
        </row>
        <row r="144">
          <cell r="C144">
            <v>159.62</v>
          </cell>
        </row>
        <row r="175">
          <cell r="C175">
            <v>68.180000000000007</v>
          </cell>
        </row>
        <row r="189">
          <cell r="C189">
            <v>285.70999999999998</v>
          </cell>
        </row>
        <row r="276">
          <cell r="C276">
            <v>87.5</v>
          </cell>
        </row>
        <row r="277">
          <cell r="C277">
            <v>53.85</v>
          </cell>
        </row>
        <row r="279">
          <cell r="C279">
            <v>46.67</v>
          </cell>
        </row>
        <row r="489">
          <cell r="C489">
            <v>99.91</v>
          </cell>
        </row>
        <row r="505">
          <cell r="C505">
            <v>441.18</v>
          </cell>
        </row>
        <row r="506">
          <cell r="C506">
            <v>534.48</v>
          </cell>
        </row>
        <row r="507">
          <cell r="C507">
            <v>596.15</v>
          </cell>
        </row>
        <row r="508">
          <cell r="C508">
            <v>534.48</v>
          </cell>
        </row>
        <row r="509">
          <cell r="C509">
            <v>654.92999999999995</v>
          </cell>
        </row>
        <row r="513">
          <cell r="C513">
            <v>441.18</v>
          </cell>
        </row>
        <row r="514">
          <cell r="C514">
            <v>618.35</v>
          </cell>
        </row>
        <row r="516">
          <cell r="C516">
            <v>441.18</v>
          </cell>
        </row>
        <row r="517">
          <cell r="C517">
            <v>502.16</v>
          </cell>
        </row>
        <row r="522">
          <cell r="C522">
            <v>505.62</v>
          </cell>
        </row>
        <row r="528">
          <cell r="C528">
            <v>893.31</v>
          </cell>
        </row>
        <row r="538">
          <cell r="C538">
            <v>316.89999999999998</v>
          </cell>
        </row>
        <row r="551">
          <cell r="C551">
            <v>44.44</v>
          </cell>
        </row>
        <row r="557">
          <cell r="C557">
            <v>36.06</v>
          </cell>
        </row>
        <row r="566">
          <cell r="C566">
            <v>44.64</v>
          </cell>
        </row>
        <row r="570">
          <cell r="C570">
            <v>7.19</v>
          </cell>
        </row>
        <row r="594">
          <cell r="C594">
            <v>684.72</v>
          </cell>
        </row>
        <row r="595">
          <cell r="C595">
            <v>770.83</v>
          </cell>
        </row>
        <row r="630">
          <cell r="C630">
            <v>598.61</v>
          </cell>
        </row>
        <row r="631">
          <cell r="C631">
            <v>684.72</v>
          </cell>
        </row>
        <row r="646">
          <cell r="C646">
            <v>598.61</v>
          </cell>
        </row>
        <row r="647">
          <cell r="C647">
            <v>770.83</v>
          </cell>
        </row>
        <row r="649">
          <cell r="C649">
            <v>684.72</v>
          </cell>
        </row>
        <row r="803">
          <cell r="C803">
            <v>341.67</v>
          </cell>
        </row>
        <row r="804">
          <cell r="C804">
            <v>341.67</v>
          </cell>
        </row>
        <row r="809">
          <cell r="C809">
            <v>856.95</v>
          </cell>
        </row>
        <row r="810">
          <cell r="C810">
            <v>1097.22</v>
          </cell>
        </row>
        <row r="820">
          <cell r="C820">
            <v>684.72</v>
          </cell>
        </row>
        <row r="834">
          <cell r="C834">
            <v>937.5</v>
          </cell>
        </row>
        <row r="838">
          <cell r="C838">
            <v>770.83</v>
          </cell>
        </row>
        <row r="852">
          <cell r="C852">
            <v>598.61</v>
          </cell>
        </row>
        <row r="856">
          <cell r="C856">
            <v>770.83</v>
          </cell>
        </row>
        <row r="866">
          <cell r="C866">
            <v>940.27</v>
          </cell>
        </row>
        <row r="868">
          <cell r="C868">
            <v>940.27</v>
          </cell>
        </row>
        <row r="953">
          <cell r="C953">
            <v>597.87</v>
          </cell>
        </row>
        <row r="954">
          <cell r="C954">
            <v>408.85</v>
          </cell>
        </row>
        <row r="959">
          <cell r="C959">
            <v>81.739999999999995</v>
          </cell>
        </row>
        <row r="961">
          <cell r="C961">
            <v>81.739999999999995</v>
          </cell>
        </row>
        <row r="965">
          <cell r="C965">
            <v>245.23</v>
          </cell>
        </row>
        <row r="967">
          <cell r="C967">
            <v>82.39</v>
          </cell>
        </row>
        <row r="969">
          <cell r="C969">
            <v>81.739999999999995</v>
          </cell>
        </row>
      </sheetData>
      <sheetData sheetId="5" refreshError="1">
        <row r="4">
          <cell r="C4">
            <v>433</v>
          </cell>
        </row>
        <row r="8">
          <cell r="C8">
            <v>825</v>
          </cell>
        </row>
        <row r="9">
          <cell r="C9">
            <v>1032</v>
          </cell>
        </row>
        <row r="10">
          <cell r="C10">
            <v>1300</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SI)"/>
      <sheetName val="pRES (SIn costo)"/>
      <sheetName val="Analisis"/>
      <sheetName val="pRES"/>
      <sheetName val="Hoja1"/>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
      <sheetName val="Car"/>
      <sheetName val="Rndmto"/>
      <sheetName val="M.O."/>
      <sheetName val="Ana"/>
      <sheetName val="Indice"/>
      <sheetName val="Modelo Presup."/>
    </sheetNames>
    <sheetDataSet>
      <sheetData sheetId="0" refreshError="1">
        <row r="1">
          <cell r="F1" t="str">
            <v>GUIA DE ANALISIS DE COSTOS EDIFICACIONES EN SANTO DOMINGO, REP. DOM.</v>
          </cell>
        </row>
        <row r="4">
          <cell r="E4">
            <v>0.16</v>
          </cell>
        </row>
        <row r="49">
          <cell r="C49" t="str">
            <v>ASCENSORES:</v>
          </cell>
        </row>
        <row r="225">
          <cell r="E225">
            <v>22.39</v>
          </cell>
        </row>
        <row r="228">
          <cell r="E228">
            <v>25.13</v>
          </cell>
        </row>
        <row r="260">
          <cell r="E260">
            <v>125</v>
          </cell>
        </row>
        <row r="520">
          <cell r="E520">
            <v>157.30000000000001</v>
          </cell>
        </row>
        <row r="522">
          <cell r="E522">
            <v>127600</v>
          </cell>
        </row>
        <row r="534">
          <cell r="E534">
            <v>928</v>
          </cell>
        </row>
        <row r="648">
          <cell r="C648" t="str">
            <v>LABORATORIO MECANICA DE SUELOS&gt;</v>
          </cell>
        </row>
        <row r="705">
          <cell r="E705">
            <v>35.96</v>
          </cell>
        </row>
        <row r="838">
          <cell r="C838" t="str">
            <v>PLANTAS ELECTRICAS:</v>
          </cell>
        </row>
      </sheetData>
      <sheetData sheetId="1" refreshError="1"/>
      <sheetData sheetId="2" refreshError="1"/>
      <sheetData sheetId="3" refreshError="1"/>
      <sheetData sheetId="4" refreshError="1">
        <row r="440">
          <cell r="F440">
            <v>1722.91</v>
          </cell>
        </row>
        <row r="4440">
          <cell r="F4440">
            <v>2559.4299999999998</v>
          </cell>
        </row>
        <row r="4527">
          <cell r="F4527">
            <v>96782.73</v>
          </cell>
        </row>
        <row r="4833">
          <cell r="F4833">
            <v>4480.95</v>
          </cell>
        </row>
        <row r="4844">
          <cell r="F4844">
            <v>4797.9799999999996</v>
          </cell>
        </row>
        <row r="4862">
          <cell r="F4862">
            <v>3696.24</v>
          </cell>
        </row>
        <row r="4916">
          <cell r="F4916">
            <v>167.88</v>
          </cell>
        </row>
        <row r="5084">
          <cell r="F5084">
            <v>875.36</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PU"/>
      <sheetName val="Equipos Pesados"/>
      <sheetName val="Hoja1"/>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Ins 2"/>
      <sheetName val="FA"/>
      <sheetName val="Rndmto"/>
      <sheetName val="M.O."/>
      <sheetName val="Ana"/>
      <sheetName val="Resu"/>
      <sheetName val="Indice"/>
    </sheetNames>
    <sheetDataSet>
      <sheetData sheetId="0" refreshError="1"/>
      <sheetData sheetId="1" refreshError="1">
        <row r="582">
          <cell r="E582">
            <v>126.15</v>
          </cell>
        </row>
        <row r="592">
          <cell r="E592">
            <v>570000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99"/>
  </sheetPr>
  <dimension ref="A1:K921"/>
  <sheetViews>
    <sheetView tabSelected="1" view="pageBreakPreview" zoomScale="84" zoomScaleNormal="100" zoomScaleSheetLayoutView="84" workbookViewId="0">
      <selection activeCell="D22" sqref="D22"/>
    </sheetView>
  </sheetViews>
  <sheetFormatPr defaultColWidth="11.42578125" defaultRowHeight="15" x14ac:dyDescent="0.25"/>
  <cols>
    <col min="1" max="1" width="10.140625" customWidth="1"/>
    <col min="2" max="2" width="48.85546875" style="100" customWidth="1"/>
    <col min="3" max="3" width="14" bestFit="1" customWidth="1"/>
    <col min="4" max="4" width="10.140625" style="84" customWidth="1"/>
    <col min="5" max="5" width="15.7109375" customWidth="1"/>
    <col min="6" max="6" width="22.28515625" customWidth="1"/>
    <col min="7" max="7" width="17.5703125" hidden="1" customWidth="1"/>
    <col min="8" max="8" width="16.7109375" customWidth="1"/>
  </cols>
  <sheetData>
    <row r="1" spans="1:6" ht="15.75" x14ac:dyDescent="0.25">
      <c r="A1" s="1"/>
      <c r="B1" s="2"/>
      <c r="C1" s="3"/>
      <c r="D1" s="3"/>
      <c r="E1" s="4"/>
      <c r="F1" s="5"/>
    </row>
    <row r="2" spans="1:6" ht="15.75" x14ac:dyDescent="0.25">
      <c r="A2" s="1"/>
      <c r="B2" s="2"/>
      <c r="C2" s="3"/>
      <c r="D2" s="3"/>
      <c r="E2" s="4"/>
      <c r="F2" s="5"/>
    </row>
    <row r="3" spans="1:6" ht="15.75" x14ac:dyDescent="0.25">
      <c r="A3" s="1"/>
      <c r="B3" s="2"/>
      <c r="C3" s="3"/>
      <c r="D3" s="3"/>
      <c r="E3" s="4"/>
      <c r="F3" s="5"/>
    </row>
    <row r="4" spans="1:6" ht="15.75" x14ac:dyDescent="0.25">
      <c r="A4" s="1"/>
      <c r="B4" s="2"/>
      <c r="C4" s="3"/>
      <c r="D4" s="3"/>
      <c r="E4" s="4"/>
      <c r="F4" s="5"/>
    </row>
    <row r="5" spans="1:6" s="6" customFormat="1" ht="51.75" customHeight="1" x14ac:dyDescent="0.35">
      <c r="A5" s="224" t="s">
        <v>448</v>
      </c>
      <c r="B5" s="224"/>
      <c r="C5" s="224"/>
      <c r="D5" s="224"/>
      <c r="E5" s="224"/>
      <c r="F5" s="224"/>
    </row>
    <row r="6" spans="1:6" ht="22.5" x14ac:dyDescent="0.25">
      <c r="A6" s="208"/>
      <c r="B6" s="208"/>
      <c r="C6" s="208"/>
      <c r="D6" s="208"/>
      <c r="E6" s="208"/>
      <c r="F6" s="208"/>
    </row>
    <row r="7" spans="1:6" ht="16.5" thickBot="1" x14ac:dyDescent="0.3">
      <c r="A7" s="1"/>
      <c r="B7" s="7"/>
      <c r="C7" s="4"/>
      <c r="D7" s="3"/>
      <c r="E7" s="5"/>
      <c r="F7" s="5"/>
    </row>
    <row r="8" spans="1:6" ht="46.5" customHeight="1" x14ac:dyDescent="0.25">
      <c r="A8" s="209" t="s">
        <v>0</v>
      </c>
      <c r="B8" s="210"/>
      <c r="C8" s="211" t="s">
        <v>235</v>
      </c>
      <c r="D8" s="211"/>
      <c r="E8" s="211"/>
      <c r="F8" s="212"/>
    </row>
    <row r="9" spans="1:6" ht="15.75" x14ac:dyDescent="0.25">
      <c r="A9" s="204" t="s">
        <v>1</v>
      </c>
      <c r="B9" s="205"/>
      <c r="C9" s="206" t="s">
        <v>2</v>
      </c>
      <c r="D9" s="206"/>
      <c r="E9" s="206"/>
      <c r="F9" s="207"/>
    </row>
    <row r="10" spans="1:6" ht="15.75" x14ac:dyDescent="0.25">
      <c r="A10" s="204" t="s">
        <v>3</v>
      </c>
      <c r="B10" s="205"/>
      <c r="C10" s="220" t="s">
        <v>4</v>
      </c>
      <c r="D10" s="220"/>
      <c r="E10" s="220"/>
      <c r="F10" s="221"/>
    </row>
    <row r="11" spans="1:6" ht="15.75" customHeight="1" x14ac:dyDescent="0.25">
      <c r="A11" s="204" t="s">
        <v>5</v>
      </c>
      <c r="B11" s="205"/>
      <c r="C11" s="222" t="s">
        <v>6</v>
      </c>
      <c r="D11" s="222"/>
      <c r="E11" s="222"/>
      <c r="F11" s="223"/>
    </row>
    <row r="12" spans="1:6" ht="15.75" x14ac:dyDescent="0.25">
      <c r="A12" s="204" t="s">
        <v>7</v>
      </c>
      <c r="B12" s="205"/>
      <c r="C12" s="213" t="s">
        <v>8</v>
      </c>
      <c r="D12" s="213"/>
      <c r="E12" s="213"/>
      <c r="F12" s="214"/>
    </row>
    <row r="13" spans="1:6" ht="15.75" x14ac:dyDescent="0.25">
      <c r="A13" s="204" t="s">
        <v>9</v>
      </c>
      <c r="B13" s="205"/>
      <c r="C13" s="229" t="s">
        <v>447</v>
      </c>
      <c r="D13" s="229"/>
      <c r="E13" s="229"/>
      <c r="F13" s="230"/>
    </row>
    <row r="14" spans="1:6" ht="15.75" x14ac:dyDescent="0.25">
      <c r="A14" s="215"/>
      <c r="B14" s="216"/>
      <c r="C14" s="217" t="s">
        <v>10</v>
      </c>
      <c r="D14" s="218"/>
      <c r="E14" s="219"/>
      <c r="F14" s="8">
        <f>F831</f>
        <v>0</v>
      </c>
    </row>
    <row r="15" spans="1:6" ht="15.75" x14ac:dyDescent="0.25">
      <c r="A15" s="9" t="s">
        <v>11</v>
      </c>
      <c r="B15" s="10" t="s">
        <v>12</v>
      </c>
      <c r="C15" s="11" t="s">
        <v>13</v>
      </c>
      <c r="D15" s="11" t="s">
        <v>14</v>
      </c>
      <c r="E15" s="11" t="s">
        <v>15</v>
      </c>
      <c r="F15" s="12" t="s">
        <v>16</v>
      </c>
    </row>
    <row r="16" spans="1:6" s="17" customFormat="1" ht="15.75" x14ac:dyDescent="0.25">
      <c r="A16" s="13"/>
      <c r="B16" s="14"/>
      <c r="C16" s="15"/>
      <c r="D16" s="15"/>
      <c r="E16" s="15"/>
      <c r="F16" s="16"/>
    </row>
    <row r="17" spans="1:6" s="17" customFormat="1" ht="15.75" x14ac:dyDescent="0.25">
      <c r="A17" s="18" t="s">
        <v>17</v>
      </c>
      <c r="B17" s="19" t="s">
        <v>19</v>
      </c>
      <c r="C17" s="15"/>
      <c r="D17" s="15"/>
      <c r="E17" s="15"/>
      <c r="F17" s="16"/>
    </row>
    <row r="18" spans="1:6" s="17" customFormat="1" ht="15.75" x14ac:dyDescent="0.25">
      <c r="A18" s="18" t="s">
        <v>124</v>
      </c>
      <c r="B18" s="19" t="s">
        <v>18</v>
      </c>
      <c r="C18" s="15"/>
      <c r="D18" s="15"/>
      <c r="E18" s="15"/>
      <c r="F18" s="16"/>
    </row>
    <row r="19" spans="1:6" s="17" customFormat="1" ht="15.75" x14ac:dyDescent="0.25">
      <c r="A19" s="13"/>
      <c r="B19" s="14"/>
      <c r="C19" s="15"/>
      <c r="D19" s="15"/>
      <c r="E19" s="15"/>
      <c r="F19" s="16"/>
    </row>
    <row r="20" spans="1:6" s="17" customFormat="1" ht="15.75" x14ac:dyDescent="0.25">
      <c r="A20" s="13" t="s">
        <v>20</v>
      </c>
      <c r="B20" s="14" t="s">
        <v>21</v>
      </c>
      <c r="C20" s="20"/>
      <c r="D20" s="15"/>
      <c r="E20" s="20"/>
      <c r="F20" s="21"/>
    </row>
    <row r="21" spans="1:6" s="17" customFormat="1" ht="35.25" customHeight="1" x14ac:dyDescent="0.25">
      <c r="A21" s="133">
        <v>1</v>
      </c>
      <c r="B21" s="134" t="s">
        <v>237</v>
      </c>
      <c r="C21" s="131">
        <v>1</v>
      </c>
      <c r="D21" s="135" t="s">
        <v>22</v>
      </c>
      <c r="E21" s="131"/>
      <c r="F21" s="37">
        <f>+E21*C21</f>
        <v>0</v>
      </c>
    </row>
    <row r="22" spans="1:6" s="17" customFormat="1" ht="33" customHeight="1" x14ac:dyDescent="0.25">
      <c r="A22" s="133">
        <f t="shared" ref="A22:A28" si="0">A21+1</f>
        <v>2</v>
      </c>
      <c r="B22" s="134" t="s">
        <v>23</v>
      </c>
      <c r="C22" s="131">
        <v>1</v>
      </c>
      <c r="D22" s="135" t="s">
        <v>51</v>
      </c>
      <c r="E22" s="131"/>
      <c r="F22" s="37">
        <f>+E22*C22</f>
        <v>0</v>
      </c>
    </row>
    <row r="23" spans="1:6" s="17" customFormat="1" ht="33" customHeight="1" x14ac:dyDescent="0.25">
      <c r="A23" s="133">
        <f t="shared" si="0"/>
        <v>3</v>
      </c>
      <c r="B23" s="134" t="s">
        <v>238</v>
      </c>
      <c r="C23" s="131">
        <v>8</v>
      </c>
      <c r="D23" s="135" t="s">
        <v>22</v>
      </c>
      <c r="E23" s="131"/>
      <c r="F23" s="37">
        <f>+E23*C23</f>
        <v>0</v>
      </c>
    </row>
    <row r="24" spans="1:6" s="17" customFormat="1" ht="33" customHeight="1" x14ac:dyDescent="0.25">
      <c r="A24" s="133">
        <f t="shared" si="0"/>
        <v>4</v>
      </c>
      <c r="B24" s="134" t="s">
        <v>239</v>
      </c>
      <c r="C24" s="131">
        <v>6</v>
      </c>
      <c r="D24" s="135" t="s">
        <v>22</v>
      </c>
      <c r="E24" s="131"/>
      <c r="F24" s="37">
        <f>+E24*C24</f>
        <v>0</v>
      </c>
    </row>
    <row r="25" spans="1:6" s="17" customFormat="1" ht="84.75" customHeight="1" x14ac:dyDescent="0.25">
      <c r="A25" s="133">
        <f t="shared" si="0"/>
        <v>5</v>
      </c>
      <c r="B25" s="134" t="s">
        <v>240</v>
      </c>
      <c r="C25" s="131">
        <v>53.18</v>
      </c>
      <c r="D25" s="135" t="s">
        <v>236</v>
      </c>
      <c r="E25" s="131"/>
      <c r="F25" s="37">
        <f>+E25*C25</f>
        <v>0</v>
      </c>
    </row>
    <row r="26" spans="1:6" s="17" customFormat="1" ht="51" customHeight="1" x14ac:dyDescent="0.25">
      <c r="A26" s="133">
        <f t="shared" si="0"/>
        <v>6</v>
      </c>
      <c r="B26" s="134" t="s">
        <v>241</v>
      </c>
      <c r="C26" s="131">
        <v>20</v>
      </c>
      <c r="D26" s="135" t="s">
        <v>236</v>
      </c>
      <c r="E26" s="131"/>
      <c r="F26" s="37">
        <f t="shared" ref="F26" si="1">+E26*C26</f>
        <v>0</v>
      </c>
    </row>
    <row r="27" spans="1:6" s="17" customFormat="1" ht="33" customHeight="1" x14ac:dyDescent="0.25">
      <c r="A27" s="133">
        <f t="shared" si="0"/>
        <v>7</v>
      </c>
      <c r="B27" s="134" t="s">
        <v>242</v>
      </c>
      <c r="C27" s="131">
        <v>118.47</v>
      </c>
      <c r="D27" s="135" t="s">
        <v>236</v>
      </c>
      <c r="E27" s="131"/>
      <c r="F27" s="37">
        <f>+E27*C27</f>
        <v>0</v>
      </c>
    </row>
    <row r="28" spans="1:6" s="17" customFormat="1" ht="36" customHeight="1" x14ac:dyDescent="0.25">
      <c r="A28" s="133">
        <f t="shared" si="0"/>
        <v>8</v>
      </c>
      <c r="B28" s="134" t="s">
        <v>243</v>
      </c>
      <c r="C28" s="131">
        <v>46</v>
      </c>
      <c r="D28" s="135" t="s">
        <v>236</v>
      </c>
      <c r="E28" s="131"/>
      <c r="F28" s="37">
        <f>+E28*C28</f>
        <v>0</v>
      </c>
    </row>
    <row r="29" spans="1:6" s="17" customFormat="1" ht="177.75" customHeight="1" x14ac:dyDescent="0.25">
      <c r="A29" s="133">
        <f>A28+1</f>
        <v>9</v>
      </c>
      <c r="B29" s="134" t="s">
        <v>179</v>
      </c>
      <c r="C29" s="131">
        <v>1</v>
      </c>
      <c r="D29" s="135" t="s">
        <v>51</v>
      </c>
      <c r="E29" s="131"/>
      <c r="F29" s="37">
        <f>+E29*C29</f>
        <v>0</v>
      </c>
    </row>
    <row r="30" spans="1:6" s="17" customFormat="1" ht="15.75" x14ac:dyDescent="0.25">
      <c r="A30" s="27"/>
      <c r="B30" s="14" t="s">
        <v>24</v>
      </c>
      <c r="C30" s="24"/>
      <c r="D30" s="25"/>
      <c r="E30" s="24"/>
      <c r="F30" s="136">
        <f>SUM(F21:F29)</f>
        <v>0</v>
      </c>
    </row>
    <row r="31" spans="1:6" s="17" customFormat="1" ht="15.75" x14ac:dyDescent="0.25">
      <c r="A31" s="29"/>
      <c r="B31" s="14"/>
      <c r="C31" s="24"/>
      <c r="D31" s="25"/>
      <c r="E31" s="24"/>
      <c r="F31" s="26"/>
    </row>
    <row r="32" spans="1:6" s="17" customFormat="1" ht="15.75" x14ac:dyDescent="0.25">
      <c r="A32" s="13" t="s">
        <v>25</v>
      </c>
      <c r="B32" s="14" t="s">
        <v>26</v>
      </c>
      <c r="C32" s="20"/>
      <c r="D32" s="15"/>
      <c r="E32" s="20"/>
      <c r="F32" s="21"/>
    </row>
    <row r="33" spans="1:6" s="17" customFormat="1" ht="51.75" customHeight="1" x14ac:dyDescent="0.25">
      <c r="A33" s="133">
        <v>1</v>
      </c>
      <c r="B33" s="134" t="s">
        <v>244</v>
      </c>
      <c r="C33" s="131">
        <v>223.57</v>
      </c>
      <c r="D33" s="135" t="s">
        <v>236</v>
      </c>
      <c r="E33" s="131"/>
      <c r="F33" s="137">
        <f>+E33*C33</f>
        <v>0</v>
      </c>
    </row>
    <row r="34" spans="1:6" s="17" customFormat="1" ht="66" customHeight="1" x14ac:dyDescent="0.25">
      <c r="A34" s="133">
        <f>A33+1</f>
        <v>2</v>
      </c>
      <c r="B34" s="134" t="s">
        <v>245</v>
      </c>
      <c r="C34" s="131">
        <v>65.819999999999993</v>
      </c>
      <c r="D34" s="135" t="s">
        <v>236</v>
      </c>
      <c r="E34" s="131"/>
      <c r="F34" s="137">
        <f>+E34*C34</f>
        <v>0</v>
      </c>
    </row>
    <row r="35" spans="1:6" s="17" customFormat="1" ht="50.25" customHeight="1" x14ac:dyDescent="0.25">
      <c r="A35" s="133">
        <f t="shared" ref="A35:A37" si="2">A34+1</f>
        <v>3</v>
      </c>
      <c r="B35" s="138" t="s">
        <v>247</v>
      </c>
      <c r="C35" s="131">
        <v>28.11</v>
      </c>
      <c r="D35" s="135" t="s">
        <v>236</v>
      </c>
      <c r="E35" s="131"/>
      <c r="F35" s="137">
        <f t="shared" ref="F35:F37" si="3">+E35*C35</f>
        <v>0</v>
      </c>
    </row>
    <row r="36" spans="1:6" s="17" customFormat="1" ht="67.5" customHeight="1" x14ac:dyDescent="0.25">
      <c r="A36" s="133">
        <f t="shared" si="2"/>
        <v>4</v>
      </c>
      <c r="B36" s="138" t="s">
        <v>248</v>
      </c>
      <c r="C36" s="131">
        <v>152.07</v>
      </c>
      <c r="D36" s="135" t="s">
        <v>236</v>
      </c>
      <c r="E36" s="131"/>
      <c r="F36" s="137">
        <f>+E36*C36</f>
        <v>0</v>
      </c>
    </row>
    <row r="37" spans="1:6" s="17" customFormat="1" ht="33" customHeight="1" x14ac:dyDescent="0.25">
      <c r="A37" s="133">
        <f t="shared" si="2"/>
        <v>5</v>
      </c>
      <c r="B37" s="134" t="s">
        <v>246</v>
      </c>
      <c r="C37" s="131">
        <v>152.07</v>
      </c>
      <c r="D37" s="135" t="s">
        <v>236</v>
      </c>
      <c r="E37" s="131"/>
      <c r="F37" s="137">
        <f t="shared" si="3"/>
        <v>0</v>
      </c>
    </row>
    <row r="38" spans="1:6" s="17" customFormat="1" ht="15.75" x14ac:dyDescent="0.25">
      <c r="A38" s="27"/>
      <c r="B38" s="14" t="s">
        <v>24</v>
      </c>
      <c r="C38" s="24"/>
      <c r="D38" s="25"/>
      <c r="E38" s="24"/>
      <c r="F38" s="136">
        <f>SUM(F33:F37)</f>
        <v>0</v>
      </c>
    </row>
    <row r="39" spans="1:6" s="17" customFormat="1" ht="15.75" x14ac:dyDescent="0.25">
      <c r="A39" s="30"/>
      <c r="B39" s="14"/>
      <c r="C39" s="24"/>
      <c r="D39" s="25"/>
      <c r="E39" s="24"/>
      <c r="F39" s="26"/>
    </row>
    <row r="40" spans="1:6" s="17" customFormat="1" ht="15.75" x14ac:dyDescent="0.25">
      <c r="A40" s="13" t="s">
        <v>27</v>
      </c>
      <c r="B40" s="14" t="s">
        <v>28</v>
      </c>
      <c r="C40" s="20"/>
      <c r="D40" s="15"/>
      <c r="E40" s="20"/>
      <c r="F40" s="21"/>
    </row>
    <row r="41" spans="1:6" s="17" customFormat="1" ht="36" customHeight="1" x14ac:dyDescent="0.25">
      <c r="A41" s="133">
        <v>1</v>
      </c>
      <c r="B41" s="134" t="s">
        <v>249</v>
      </c>
      <c r="C41" s="131">
        <v>136.5</v>
      </c>
      <c r="D41" s="135" t="s">
        <v>236</v>
      </c>
      <c r="E41" s="131"/>
      <c r="F41" s="137">
        <f>+E41*C41</f>
        <v>0</v>
      </c>
    </row>
    <row r="42" spans="1:6" s="129" customFormat="1" ht="36" customHeight="1" x14ac:dyDescent="0.25">
      <c r="A42" s="133">
        <f>A41+1</f>
        <v>2</v>
      </c>
      <c r="B42" s="134" t="s">
        <v>182</v>
      </c>
      <c r="C42" s="131">
        <f>6*3*3.28</f>
        <v>59.04</v>
      </c>
      <c r="D42" s="135" t="s">
        <v>64</v>
      </c>
      <c r="E42" s="131"/>
      <c r="F42" s="137">
        <f>+E42*C42</f>
        <v>0</v>
      </c>
    </row>
    <row r="43" spans="1:6" s="17" customFormat="1" ht="51" customHeight="1" x14ac:dyDescent="0.25">
      <c r="A43" s="133">
        <f>A42+1</f>
        <v>3</v>
      </c>
      <c r="B43" s="134" t="s">
        <v>250</v>
      </c>
      <c r="C43" s="131">
        <v>36.29</v>
      </c>
      <c r="D43" s="135" t="s">
        <v>236</v>
      </c>
      <c r="E43" s="131"/>
      <c r="F43" s="137">
        <f>+E43*C43</f>
        <v>0</v>
      </c>
    </row>
    <row r="44" spans="1:6" s="17" customFormat="1" ht="66" customHeight="1" x14ac:dyDescent="0.25">
      <c r="A44" s="133">
        <f>A43+1</f>
        <v>4</v>
      </c>
      <c r="B44" s="134" t="s">
        <v>252</v>
      </c>
      <c r="C44" s="131">
        <v>547.94000000000005</v>
      </c>
      <c r="D44" s="135" t="s">
        <v>236</v>
      </c>
      <c r="E44" s="131"/>
      <c r="F44" s="137">
        <f t="shared" ref="F44:F45" si="4">+E44*C44</f>
        <v>0</v>
      </c>
    </row>
    <row r="45" spans="1:6" s="17" customFormat="1" ht="35.25" customHeight="1" x14ac:dyDescent="0.25">
      <c r="A45" s="133">
        <f>A44+1</f>
        <v>5</v>
      </c>
      <c r="B45" s="134" t="s">
        <v>251</v>
      </c>
      <c r="C45" s="131">
        <v>306.14</v>
      </c>
      <c r="D45" s="135" t="s">
        <v>236</v>
      </c>
      <c r="E45" s="131"/>
      <c r="F45" s="137">
        <f t="shared" si="4"/>
        <v>0</v>
      </c>
    </row>
    <row r="46" spans="1:6" s="17" customFormat="1" ht="15.75" x14ac:dyDescent="0.25">
      <c r="A46" s="27"/>
      <c r="B46" s="14" t="s">
        <v>24</v>
      </c>
      <c r="C46" s="24"/>
      <c r="D46" s="25"/>
      <c r="E46" s="24"/>
      <c r="F46" s="136">
        <f>SUM(F41:F45)</f>
        <v>0</v>
      </c>
    </row>
    <row r="47" spans="1:6" s="17" customFormat="1" ht="15.75" x14ac:dyDescent="0.25">
      <c r="A47" s="27"/>
      <c r="B47" s="14"/>
      <c r="C47" s="24"/>
      <c r="D47" s="25"/>
      <c r="E47" s="24"/>
      <c r="F47" s="21"/>
    </row>
    <row r="48" spans="1:6" s="17" customFormat="1" ht="15.75" x14ac:dyDescent="0.25">
      <c r="A48" s="13" t="s">
        <v>29</v>
      </c>
      <c r="B48" s="14" t="s">
        <v>30</v>
      </c>
      <c r="C48" s="20"/>
      <c r="D48" s="15"/>
      <c r="E48" s="20"/>
      <c r="F48" s="21"/>
    </row>
    <row r="49" spans="1:6" s="17" customFormat="1" ht="49.5" customHeight="1" x14ac:dyDescent="0.25">
      <c r="A49" s="133">
        <v>1</v>
      </c>
      <c r="B49" s="134" t="s">
        <v>253</v>
      </c>
      <c r="C49" s="131">
        <v>7</v>
      </c>
      <c r="D49" s="135" t="s">
        <v>22</v>
      </c>
      <c r="E49" s="195"/>
      <c r="F49" s="137">
        <f>+E49*C49</f>
        <v>0</v>
      </c>
    </row>
    <row r="50" spans="1:6" s="17" customFormat="1" ht="51" customHeight="1" x14ac:dyDescent="0.25">
      <c r="A50" s="133">
        <f>A49+1</f>
        <v>2</v>
      </c>
      <c r="B50" s="134" t="s">
        <v>254</v>
      </c>
      <c r="C50" s="131">
        <v>1</v>
      </c>
      <c r="D50" s="135" t="s">
        <v>22</v>
      </c>
      <c r="E50" s="195"/>
      <c r="F50" s="137">
        <f>+E50*C50</f>
        <v>0</v>
      </c>
    </row>
    <row r="51" spans="1:6" s="17" customFormat="1" ht="52.5" customHeight="1" x14ac:dyDescent="0.25">
      <c r="A51" s="133">
        <f t="shared" ref="A51:A60" si="5">A50+1</f>
        <v>3</v>
      </c>
      <c r="B51" s="134" t="s">
        <v>255</v>
      </c>
      <c r="C51" s="131">
        <v>1</v>
      </c>
      <c r="D51" s="135" t="s">
        <v>22</v>
      </c>
      <c r="E51" s="195"/>
      <c r="F51" s="137">
        <f>+E51*C51</f>
        <v>0</v>
      </c>
    </row>
    <row r="52" spans="1:6" s="17" customFormat="1" ht="67.5" customHeight="1" x14ac:dyDescent="0.25">
      <c r="A52" s="133">
        <f t="shared" si="5"/>
        <v>4</v>
      </c>
      <c r="B52" s="134" t="s">
        <v>259</v>
      </c>
      <c r="C52" s="131">
        <v>1</v>
      </c>
      <c r="D52" s="135" t="s">
        <v>22</v>
      </c>
      <c r="E52" s="131"/>
      <c r="F52" s="137">
        <f t="shared" ref="F52:F60" si="6">+E52*C52</f>
        <v>0</v>
      </c>
    </row>
    <row r="53" spans="1:6" s="17" customFormat="1" ht="66" customHeight="1" x14ac:dyDescent="0.25">
      <c r="A53" s="133">
        <f t="shared" si="5"/>
        <v>5</v>
      </c>
      <c r="B53" s="134" t="s">
        <v>188</v>
      </c>
      <c r="C53" s="131">
        <v>3</v>
      </c>
      <c r="D53" s="135" t="s">
        <v>22</v>
      </c>
      <c r="E53" s="131"/>
      <c r="F53" s="137">
        <f t="shared" si="6"/>
        <v>0</v>
      </c>
    </row>
    <row r="54" spans="1:6" s="17" customFormat="1" ht="66" customHeight="1" x14ac:dyDescent="0.25">
      <c r="A54" s="133">
        <f t="shared" si="5"/>
        <v>6</v>
      </c>
      <c r="B54" s="139" t="s">
        <v>189</v>
      </c>
      <c r="C54" s="131">
        <v>3</v>
      </c>
      <c r="D54" s="135" t="s">
        <v>22</v>
      </c>
      <c r="E54" s="131"/>
      <c r="F54" s="137">
        <f t="shared" si="6"/>
        <v>0</v>
      </c>
    </row>
    <row r="55" spans="1:6" s="17" customFormat="1" ht="66.75" customHeight="1" x14ac:dyDescent="0.25">
      <c r="A55" s="133">
        <f t="shared" si="5"/>
        <v>7</v>
      </c>
      <c r="B55" s="139" t="s">
        <v>186</v>
      </c>
      <c r="C55" s="131">
        <v>2</v>
      </c>
      <c r="D55" s="135" t="s">
        <v>22</v>
      </c>
      <c r="E55" s="131"/>
      <c r="F55" s="137">
        <f t="shared" si="6"/>
        <v>0</v>
      </c>
    </row>
    <row r="56" spans="1:6" s="17" customFormat="1" ht="66" customHeight="1" x14ac:dyDescent="0.25">
      <c r="A56" s="133">
        <f t="shared" si="5"/>
        <v>8</v>
      </c>
      <c r="B56" s="139" t="s">
        <v>190</v>
      </c>
      <c r="C56" s="131">
        <v>1</v>
      </c>
      <c r="D56" s="135" t="s">
        <v>22</v>
      </c>
      <c r="E56" s="131"/>
      <c r="F56" s="137">
        <f t="shared" si="6"/>
        <v>0</v>
      </c>
    </row>
    <row r="57" spans="1:6" s="17" customFormat="1" ht="66" customHeight="1" x14ac:dyDescent="0.25">
      <c r="A57" s="133">
        <f t="shared" si="5"/>
        <v>9</v>
      </c>
      <c r="B57" s="139" t="s">
        <v>187</v>
      </c>
      <c r="C57" s="131">
        <v>2</v>
      </c>
      <c r="D57" s="135" t="s">
        <v>22</v>
      </c>
      <c r="E57" s="131"/>
      <c r="F57" s="137">
        <f t="shared" si="6"/>
        <v>0</v>
      </c>
    </row>
    <row r="58" spans="1:6" s="17" customFormat="1" ht="66.75" customHeight="1" x14ac:dyDescent="0.25">
      <c r="A58" s="133">
        <f t="shared" si="5"/>
        <v>10</v>
      </c>
      <c r="B58" s="134" t="s">
        <v>258</v>
      </c>
      <c r="C58" s="131">
        <v>24.25</v>
      </c>
      <c r="D58" s="135" t="s">
        <v>236</v>
      </c>
      <c r="E58" s="195"/>
      <c r="F58" s="137">
        <f t="shared" si="6"/>
        <v>0</v>
      </c>
    </row>
    <row r="59" spans="1:6" s="17" customFormat="1" ht="54.75" customHeight="1" x14ac:dyDescent="0.25">
      <c r="A59" s="133">
        <f t="shared" si="5"/>
        <v>11</v>
      </c>
      <c r="B59" s="134" t="s">
        <v>256</v>
      </c>
      <c r="C59" s="131">
        <v>36.17</v>
      </c>
      <c r="D59" s="135" t="s">
        <v>31</v>
      </c>
      <c r="E59" s="195"/>
      <c r="F59" s="137">
        <f t="shared" si="6"/>
        <v>0</v>
      </c>
    </row>
    <row r="60" spans="1:6" s="17" customFormat="1" ht="49.5" customHeight="1" x14ac:dyDescent="0.25">
      <c r="A60" s="133">
        <f t="shared" si="5"/>
        <v>12</v>
      </c>
      <c r="B60" s="134" t="s">
        <v>257</v>
      </c>
      <c r="C60" s="131">
        <v>13.61</v>
      </c>
      <c r="D60" s="135" t="s">
        <v>236</v>
      </c>
      <c r="E60" s="195"/>
      <c r="F60" s="137">
        <f t="shared" si="6"/>
        <v>0</v>
      </c>
    </row>
    <row r="61" spans="1:6" s="17" customFormat="1" ht="15.75" x14ac:dyDescent="0.25">
      <c r="A61" s="27"/>
      <c r="B61" s="14" t="s">
        <v>24</v>
      </c>
      <c r="C61" s="24"/>
      <c r="D61" s="25"/>
      <c r="E61" s="196"/>
      <c r="F61" s="136">
        <f>SUM(F49:F60)</f>
        <v>0</v>
      </c>
    </row>
    <row r="62" spans="1:6" s="17" customFormat="1" ht="15.75" x14ac:dyDescent="0.25">
      <c r="A62" s="27"/>
      <c r="B62" s="23"/>
      <c r="C62" s="24"/>
      <c r="D62" s="25"/>
      <c r="E62" s="196"/>
      <c r="F62" s="26"/>
    </row>
    <row r="63" spans="1:6" s="17" customFormat="1" ht="15.75" x14ac:dyDescent="0.25">
      <c r="A63" s="13" t="s">
        <v>32</v>
      </c>
      <c r="B63" s="14" t="s">
        <v>33</v>
      </c>
      <c r="C63" s="20"/>
      <c r="D63" s="15"/>
      <c r="E63" s="197"/>
      <c r="F63" s="21"/>
    </row>
    <row r="64" spans="1:6" s="17" customFormat="1" ht="34.5" customHeight="1" x14ac:dyDescent="0.25">
      <c r="A64" s="133">
        <v>1</v>
      </c>
      <c r="B64" s="134" t="s">
        <v>260</v>
      </c>
      <c r="C64" s="131">
        <v>1170</v>
      </c>
      <c r="D64" s="135" t="s">
        <v>236</v>
      </c>
      <c r="E64" s="195"/>
      <c r="F64" s="137">
        <f>+E64*C64</f>
        <v>0</v>
      </c>
    </row>
    <row r="65" spans="1:7" s="17" customFormat="1" ht="36" customHeight="1" x14ac:dyDescent="0.25">
      <c r="A65" s="133">
        <f>A64+1</f>
        <v>2</v>
      </c>
      <c r="B65" s="134" t="s">
        <v>264</v>
      </c>
      <c r="C65" s="131">
        <v>550</v>
      </c>
      <c r="D65" s="135" t="s">
        <v>236</v>
      </c>
      <c r="E65" s="195"/>
      <c r="F65" s="137">
        <f t="shared" ref="F65:F68" si="7">+E65*C65</f>
        <v>0</v>
      </c>
    </row>
    <row r="66" spans="1:7" s="17" customFormat="1" ht="50.25" customHeight="1" x14ac:dyDescent="0.25">
      <c r="A66" s="133">
        <f>A65+1</f>
        <v>3</v>
      </c>
      <c r="B66" s="134" t="s">
        <v>261</v>
      </c>
      <c r="C66" s="131">
        <v>5.58</v>
      </c>
      <c r="D66" s="135" t="s">
        <v>236</v>
      </c>
      <c r="E66" s="131"/>
      <c r="F66" s="137">
        <f t="shared" si="7"/>
        <v>0</v>
      </c>
    </row>
    <row r="67" spans="1:7" s="17" customFormat="1" ht="36" customHeight="1" x14ac:dyDescent="0.25">
      <c r="A67" s="133">
        <f>A66+1</f>
        <v>4</v>
      </c>
      <c r="B67" s="134" t="s">
        <v>262</v>
      </c>
      <c r="C67" s="131">
        <v>2.46</v>
      </c>
      <c r="D67" s="135" t="s">
        <v>236</v>
      </c>
      <c r="E67" s="131"/>
      <c r="F67" s="137">
        <f t="shared" si="7"/>
        <v>0</v>
      </c>
    </row>
    <row r="68" spans="1:7" s="132" customFormat="1" ht="51" customHeight="1" x14ac:dyDescent="0.25">
      <c r="A68" s="140">
        <f>A67+1</f>
        <v>5</v>
      </c>
      <c r="B68" s="139" t="s">
        <v>263</v>
      </c>
      <c r="C68" s="131">
        <v>27</v>
      </c>
      <c r="D68" s="135" t="s">
        <v>22</v>
      </c>
      <c r="E68" s="141"/>
      <c r="F68" s="137">
        <f t="shared" si="7"/>
        <v>0</v>
      </c>
    </row>
    <row r="69" spans="1:7" s="17" customFormat="1" ht="15.75" x14ac:dyDescent="0.25">
      <c r="A69" s="27"/>
      <c r="B69" s="14" t="s">
        <v>24</v>
      </c>
      <c r="C69" s="24"/>
      <c r="D69" s="25"/>
      <c r="E69" s="24"/>
      <c r="F69" s="136">
        <f>SUM(F64:F68)</f>
        <v>0</v>
      </c>
    </row>
    <row r="70" spans="1:7" s="17" customFormat="1" ht="15.75" x14ac:dyDescent="0.25">
      <c r="A70" s="27"/>
      <c r="B70" s="23"/>
      <c r="C70" s="24"/>
      <c r="D70" s="25"/>
      <c r="E70" s="24"/>
      <c r="F70" s="21"/>
    </row>
    <row r="71" spans="1:7" s="17" customFormat="1" ht="15.75" x14ac:dyDescent="0.25">
      <c r="A71" s="31"/>
      <c r="B71" s="143" t="s">
        <v>34</v>
      </c>
      <c r="C71" s="32"/>
      <c r="D71" s="32"/>
      <c r="E71" s="33"/>
      <c r="F71" s="136">
        <f>SUM(F20:F69)/2</f>
        <v>0</v>
      </c>
      <c r="G71" s="130">
        <f>F69+F61+F46+F38+F30</f>
        <v>0</v>
      </c>
    </row>
    <row r="72" spans="1:7" s="17" customFormat="1" ht="15.75" x14ac:dyDescent="0.25">
      <c r="A72" s="34"/>
      <c r="B72" s="35"/>
      <c r="C72" s="25"/>
      <c r="D72" s="25"/>
      <c r="E72" s="24"/>
      <c r="F72" s="36"/>
    </row>
    <row r="73" spans="1:7" s="17" customFormat="1" ht="15.75" x14ac:dyDescent="0.25">
      <c r="A73" s="18" t="s">
        <v>131</v>
      </c>
      <c r="B73" s="19" t="s">
        <v>39</v>
      </c>
      <c r="C73" s="15"/>
      <c r="D73" s="15"/>
      <c r="E73" s="15"/>
      <c r="F73" s="16"/>
    </row>
    <row r="74" spans="1:7" ht="15.75" x14ac:dyDescent="0.25">
      <c r="A74" s="13"/>
      <c r="B74" s="14"/>
      <c r="C74" s="15"/>
      <c r="D74" s="15"/>
      <c r="E74" s="15"/>
      <c r="F74" s="16"/>
    </row>
    <row r="75" spans="1:7" ht="15.75" x14ac:dyDescent="0.25">
      <c r="A75" s="40" t="s">
        <v>20</v>
      </c>
      <c r="B75" s="41" t="s">
        <v>39</v>
      </c>
      <c r="C75" s="42"/>
      <c r="D75" s="43"/>
      <c r="E75" s="42"/>
      <c r="F75" s="44"/>
    </row>
    <row r="76" spans="1:7" ht="51" customHeight="1" x14ac:dyDescent="0.25">
      <c r="A76" s="133">
        <v>1</v>
      </c>
      <c r="B76" s="134" t="s">
        <v>265</v>
      </c>
      <c r="C76" s="131">
        <f>6+2</f>
        <v>8</v>
      </c>
      <c r="D76" s="135" t="s">
        <v>22</v>
      </c>
      <c r="E76" s="195"/>
      <c r="F76" s="137">
        <f>+E76*C76</f>
        <v>0</v>
      </c>
    </row>
    <row r="77" spans="1:7" ht="51" customHeight="1" x14ac:dyDescent="0.25">
      <c r="A77" s="133">
        <f>A76+1</f>
        <v>2</v>
      </c>
      <c r="B77" s="139" t="s">
        <v>266</v>
      </c>
      <c r="C77" s="131">
        <f>4+3</f>
        <v>7</v>
      </c>
      <c r="D77" s="135" t="s">
        <v>22</v>
      </c>
      <c r="E77" s="195"/>
      <c r="F77" s="137">
        <f t="shared" ref="F77:F91" si="8">+E77*C77</f>
        <v>0</v>
      </c>
    </row>
    <row r="78" spans="1:7" ht="51" customHeight="1" x14ac:dyDescent="0.25">
      <c r="A78" s="133">
        <f>A77+1</f>
        <v>3</v>
      </c>
      <c r="B78" s="134" t="s">
        <v>267</v>
      </c>
      <c r="C78" s="131">
        <v>1</v>
      </c>
      <c r="D78" s="135" t="s">
        <v>22</v>
      </c>
      <c r="E78" s="195"/>
      <c r="F78" s="137">
        <f t="shared" si="8"/>
        <v>0</v>
      </c>
    </row>
    <row r="79" spans="1:7" ht="67.5" customHeight="1" x14ac:dyDescent="0.25">
      <c r="A79" s="133">
        <f t="shared" ref="A79:A91" si="9">A78+1</f>
        <v>4</v>
      </c>
      <c r="B79" s="134" t="s">
        <v>268</v>
      </c>
      <c r="C79" s="131">
        <v>1</v>
      </c>
      <c r="D79" s="135" t="s">
        <v>22</v>
      </c>
      <c r="E79" s="195"/>
      <c r="F79" s="137">
        <f>+E79*C79</f>
        <v>0</v>
      </c>
    </row>
    <row r="80" spans="1:7" ht="36" customHeight="1" x14ac:dyDescent="0.25">
      <c r="A80" s="133">
        <f t="shared" si="9"/>
        <v>5</v>
      </c>
      <c r="B80" s="134" t="s">
        <v>269</v>
      </c>
      <c r="C80" s="131">
        <v>7</v>
      </c>
      <c r="D80" s="135" t="s">
        <v>22</v>
      </c>
      <c r="E80" s="195"/>
      <c r="F80" s="137">
        <f t="shared" si="8"/>
        <v>0</v>
      </c>
    </row>
    <row r="81" spans="1:7" ht="15.75" x14ac:dyDescent="0.25">
      <c r="A81" s="133">
        <f t="shared" si="9"/>
        <v>6</v>
      </c>
      <c r="B81" s="134" t="s">
        <v>270</v>
      </c>
      <c r="C81" s="145">
        <v>2</v>
      </c>
      <c r="D81" s="135" t="s">
        <v>40</v>
      </c>
      <c r="E81" s="131"/>
      <c r="F81" s="137">
        <f t="shared" si="8"/>
        <v>0</v>
      </c>
    </row>
    <row r="82" spans="1:7" ht="15.75" x14ac:dyDescent="0.25">
      <c r="A82" s="133">
        <f t="shared" si="9"/>
        <v>7</v>
      </c>
      <c r="B82" s="134" t="s">
        <v>271</v>
      </c>
      <c r="C82" s="145">
        <v>5.7</v>
      </c>
      <c r="D82" s="135" t="s">
        <v>40</v>
      </c>
      <c r="E82" s="131"/>
      <c r="F82" s="137">
        <f t="shared" si="8"/>
        <v>0</v>
      </c>
    </row>
    <row r="83" spans="1:7" ht="15.75" x14ac:dyDescent="0.25">
      <c r="A83" s="133">
        <f t="shared" si="9"/>
        <v>8</v>
      </c>
      <c r="B83" s="134" t="s">
        <v>272</v>
      </c>
      <c r="C83" s="145">
        <f>1.6+2</f>
        <v>3.6</v>
      </c>
      <c r="D83" s="135" t="s">
        <v>40</v>
      </c>
      <c r="E83" s="131"/>
      <c r="F83" s="137">
        <f t="shared" si="8"/>
        <v>0</v>
      </c>
    </row>
    <row r="84" spans="1:7" ht="15.75" x14ac:dyDescent="0.25">
      <c r="A84" s="133">
        <f t="shared" si="9"/>
        <v>9</v>
      </c>
      <c r="B84" s="134" t="s">
        <v>273</v>
      </c>
      <c r="C84" s="145">
        <f>10.14+7.3</f>
        <v>17.440000000000001</v>
      </c>
      <c r="D84" s="135" t="s">
        <v>40</v>
      </c>
      <c r="E84" s="131"/>
      <c r="F84" s="137">
        <f t="shared" si="8"/>
        <v>0</v>
      </c>
    </row>
    <row r="85" spans="1:7" ht="36" customHeight="1" x14ac:dyDescent="0.25">
      <c r="A85" s="133">
        <f t="shared" si="9"/>
        <v>10</v>
      </c>
      <c r="B85" s="144" t="s">
        <v>274</v>
      </c>
      <c r="C85" s="142">
        <v>7</v>
      </c>
      <c r="D85" s="146" t="s">
        <v>22</v>
      </c>
      <c r="E85" s="142"/>
      <c r="F85" s="137">
        <f t="shared" si="8"/>
        <v>0</v>
      </c>
    </row>
    <row r="86" spans="1:7" ht="35.25" customHeight="1" x14ac:dyDescent="0.25">
      <c r="A86" s="133">
        <f t="shared" si="9"/>
        <v>11</v>
      </c>
      <c r="B86" s="134" t="s">
        <v>275</v>
      </c>
      <c r="C86" s="131">
        <v>5</v>
      </c>
      <c r="D86" s="146" t="s">
        <v>22</v>
      </c>
      <c r="E86" s="142"/>
      <c r="F86" s="137">
        <f t="shared" si="8"/>
        <v>0</v>
      </c>
    </row>
    <row r="87" spans="1:7" ht="35.25" customHeight="1" x14ac:dyDescent="0.25">
      <c r="A87" s="133">
        <f t="shared" si="9"/>
        <v>12</v>
      </c>
      <c r="B87" s="134" t="s">
        <v>276</v>
      </c>
      <c r="C87" s="131">
        <v>8</v>
      </c>
      <c r="D87" s="146" t="s">
        <v>22</v>
      </c>
      <c r="E87" s="131"/>
      <c r="F87" s="137">
        <f t="shared" si="8"/>
        <v>0</v>
      </c>
    </row>
    <row r="88" spans="1:7" s="132" customFormat="1" ht="33.75" customHeight="1" x14ac:dyDescent="0.25">
      <c r="A88" s="140">
        <f t="shared" si="9"/>
        <v>13</v>
      </c>
      <c r="B88" s="139" t="s">
        <v>277</v>
      </c>
      <c r="C88" s="131">
        <v>2</v>
      </c>
      <c r="D88" s="135" t="s">
        <v>22</v>
      </c>
      <c r="E88" s="141"/>
      <c r="F88" s="137">
        <f t="shared" si="8"/>
        <v>0</v>
      </c>
    </row>
    <row r="89" spans="1:7" ht="35.25" customHeight="1" x14ac:dyDescent="0.25">
      <c r="A89" s="140">
        <f t="shared" si="9"/>
        <v>14</v>
      </c>
      <c r="B89" s="134" t="s">
        <v>278</v>
      </c>
      <c r="C89" s="131">
        <v>1</v>
      </c>
      <c r="D89" s="146" t="s">
        <v>22</v>
      </c>
      <c r="E89" s="131"/>
      <c r="F89" s="137">
        <f t="shared" si="8"/>
        <v>0</v>
      </c>
      <c r="G89" s="17"/>
    </row>
    <row r="90" spans="1:7" ht="35.25" customHeight="1" x14ac:dyDescent="0.25">
      <c r="A90" s="140">
        <f t="shared" si="9"/>
        <v>15</v>
      </c>
      <c r="B90" s="134" t="s">
        <v>279</v>
      </c>
      <c r="C90" s="131">
        <v>2</v>
      </c>
      <c r="D90" s="146" t="s">
        <v>22</v>
      </c>
      <c r="E90" s="131"/>
      <c r="F90" s="137">
        <f t="shared" si="8"/>
        <v>0</v>
      </c>
      <c r="G90" s="17"/>
    </row>
    <row r="91" spans="1:7" ht="64.5" customHeight="1" x14ac:dyDescent="0.25">
      <c r="A91" s="140">
        <f t="shared" si="9"/>
        <v>16</v>
      </c>
      <c r="B91" s="134" t="s">
        <v>280</v>
      </c>
      <c r="C91" s="131">
        <v>1</v>
      </c>
      <c r="D91" s="135" t="s">
        <v>22</v>
      </c>
      <c r="E91" s="131"/>
      <c r="F91" s="137">
        <f t="shared" si="8"/>
        <v>0</v>
      </c>
    </row>
    <row r="92" spans="1:7" ht="15.75" x14ac:dyDescent="0.25">
      <c r="A92" s="46"/>
      <c r="B92" s="47" t="s">
        <v>24</v>
      </c>
      <c r="C92" s="161"/>
      <c r="D92" s="162"/>
      <c r="E92" s="161"/>
      <c r="F92" s="163">
        <f>SUM(F76:F91)</f>
        <v>0</v>
      </c>
    </row>
    <row r="93" spans="1:7" ht="18.75" x14ac:dyDescent="0.25">
      <c r="A93" s="27"/>
      <c r="B93" s="28"/>
      <c r="C93" s="104"/>
      <c r="D93" s="105"/>
      <c r="E93" s="104"/>
      <c r="F93" s="164"/>
    </row>
    <row r="94" spans="1:7" ht="15.75" x14ac:dyDescent="0.25">
      <c r="A94" s="40" t="s">
        <v>25</v>
      </c>
      <c r="B94" s="41" t="s">
        <v>42</v>
      </c>
      <c r="C94" s="165"/>
      <c r="D94" s="166"/>
      <c r="E94" s="165"/>
      <c r="F94" s="167"/>
    </row>
    <row r="95" spans="1:7" ht="15.75" x14ac:dyDescent="0.25">
      <c r="A95" s="22">
        <v>1</v>
      </c>
      <c r="B95" s="23" t="s">
        <v>281</v>
      </c>
      <c r="C95" s="116">
        <v>25.8</v>
      </c>
      <c r="D95" s="105" t="s">
        <v>40</v>
      </c>
      <c r="E95" s="104"/>
      <c r="F95" s="37">
        <f t="shared" ref="F95:F98" si="10">+E95*C95</f>
        <v>0</v>
      </c>
    </row>
    <row r="96" spans="1:7" ht="15.75" x14ac:dyDescent="0.25">
      <c r="A96" s="22">
        <f t="shared" ref="A96:A98" si="11">A95+1</f>
        <v>2</v>
      </c>
      <c r="B96" s="23" t="s">
        <v>282</v>
      </c>
      <c r="C96" s="116">
        <v>5</v>
      </c>
      <c r="D96" s="105" t="s">
        <v>40</v>
      </c>
      <c r="E96" s="104"/>
      <c r="F96" s="37">
        <f t="shared" si="10"/>
        <v>0</v>
      </c>
    </row>
    <row r="97" spans="1:6" ht="15.75" x14ac:dyDescent="0.25">
      <c r="A97" s="22">
        <f t="shared" si="11"/>
        <v>3</v>
      </c>
      <c r="B97" s="23" t="s">
        <v>283</v>
      </c>
      <c r="C97" s="116">
        <v>7.3</v>
      </c>
      <c r="D97" s="105" t="s">
        <v>40</v>
      </c>
      <c r="E97" s="104"/>
      <c r="F97" s="37">
        <f t="shared" si="10"/>
        <v>0</v>
      </c>
    </row>
    <row r="98" spans="1:6" ht="15.75" x14ac:dyDescent="0.25">
      <c r="A98" s="22">
        <f t="shared" si="11"/>
        <v>4</v>
      </c>
      <c r="B98" s="23" t="s">
        <v>284</v>
      </c>
      <c r="C98" s="116">
        <v>7.4</v>
      </c>
      <c r="D98" s="105" t="s">
        <v>40</v>
      </c>
      <c r="E98" s="104"/>
      <c r="F98" s="37">
        <f t="shared" si="10"/>
        <v>0</v>
      </c>
    </row>
    <row r="99" spans="1:6" ht="15.75" x14ac:dyDescent="0.25">
      <c r="A99" s="46"/>
      <c r="B99" s="47" t="s">
        <v>24</v>
      </c>
      <c r="C99" s="161"/>
      <c r="D99" s="162"/>
      <c r="E99" s="161"/>
      <c r="F99" s="163">
        <f>SUM(F95:F98)</f>
        <v>0</v>
      </c>
    </row>
    <row r="100" spans="1:6" ht="18.75" x14ac:dyDescent="0.25">
      <c r="A100" s="61"/>
      <c r="B100" s="14"/>
      <c r="C100" s="103"/>
      <c r="D100" s="103"/>
      <c r="E100" s="116"/>
      <c r="F100" s="168"/>
    </row>
    <row r="101" spans="1:6" ht="18.75" customHeight="1" x14ac:dyDescent="0.25">
      <c r="A101" s="40" t="s">
        <v>27</v>
      </c>
      <c r="B101" s="41" t="s">
        <v>43</v>
      </c>
      <c r="C101" s="165"/>
      <c r="D101" s="166"/>
      <c r="E101" s="165"/>
      <c r="F101" s="167"/>
    </row>
    <row r="102" spans="1:6" ht="15.75" x14ac:dyDescent="0.25">
      <c r="A102" s="153">
        <v>1</v>
      </c>
      <c r="B102" s="59" t="s">
        <v>44</v>
      </c>
      <c r="C102" s="117"/>
      <c r="D102" s="117"/>
      <c r="E102" s="169"/>
      <c r="F102" s="117"/>
    </row>
    <row r="103" spans="1:6" ht="15.75" x14ac:dyDescent="0.25">
      <c r="A103" s="154">
        <f>A102+0.1</f>
        <v>1.1000000000000001</v>
      </c>
      <c r="B103" s="149" t="s">
        <v>285</v>
      </c>
      <c r="C103" s="170">
        <v>1</v>
      </c>
      <c r="D103" s="171" t="s">
        <v>51</v>
      </c>
      <c r="E103" s="172"/>
      <c r="F103" s="170">
        <f>C103*E103</f>
        <v>0</v>
      </c>
    </row>
    <row r="104" spans="1:6" ht="15.75" x14ac:dyDescent="0.25">
      <c r="A104" s="154"/>
      <c r="B104" s="147"/>
      <c r="C104" s="118"/>
      <c r="D104" s="119"/>
      <c r="E104" s="106"/>
      <c r="F104" s="118"/>
    </row>
    <row r="105" spans="1:6" ht="31.5" x14ac:dyDescent="0.25">
      <c r="A105" s="153">
        <v>2</v>
      </c>
      <c r="B105" s="112" t="s">
        <v>45</v>
      </c>
      <c r="C105" s="118"/>
      <c r="D105" s="119"/>
      <c r="E105" s="106"/>
      <c r="F105" s="118"/>
    </row>
    <row r="106" spans="1:6" ht="15.75" x14ac:dyDescent="0.25">
      <c r="A106" s="153">
        <f>A105+0.1</f>
        <v>2.1</v>
      </c>
      <c r="B106" s="112" t="s">
        <v>46</v>
      </c>
      <c r="C106" s="118"/>
      <c r="D106" s="119"/>
      <c r="E106" s="106"/>
      <c r="F106" s="118"/>
    </row>
    <row r="107" spans="1:6" ht="15.75" x14ac:dyDescent="0.25">
      <c r="A107" s="154">
        <f>A106+0.01</f>
        <v>2.11</v>
      </c>
      <c r="B107" s="147" t="s">
        <v>286</v>
      </c>
      <c r="C107" s="118">
        <f>4.9*6</f>
        <v>29.400000000000002</v>
      </c>
      <c r="D107" s="105" t="s">
        <v>40</v>
      </c>
      <c r="E107" s="106"/>
      <c r="F107" s="118">
        <f t="shared" ref="F107:F110" si="12">C107*E107</f>
        <v>0</v>
      </c>
    </row>
    <row r="108" spans="1:6" ht="15.75" x14ac:dyDescent="0.25">
      <c r="A108" s="154">
        <f t="shared" ref="A108:A110" si="13">A107+0.01</f>
        <v>2.1199999999999997</v>
      </c>
      <c r="B108" s="147" t="s">
        <v>287</v>
      </c>
      <c r="C108" s="118">
        <f>4.9*8</f>
        <v>39.200000000000003</v>
      </c>
      <c r="D108" s="105" t="s">
        <v>40</v>
      </c>
      <c r="E108" s="106"/>
      <c r="F108" s="118">
        <f t="shared" si="12"/>
        <v>0</v>
      </c>
    </row>
    <row r="109" spans="1:6" ht="15.75" x14ac:dyDescent="0.25">
      <c r="A109" s="154">
        <f t="shared" si="13"/>
        <v>2.1299999999999994</v>
      </c>
      <c r="B109" s="147" t="s">
        <v>288</v>
      </c>
      <c r="C109" s="118">
        <f>4.9*17</f>
        <v>83.300000000000011</v>
      </c>
      <c r="D109" s="105" t="s">
        <v>40</v>
      </c>
      <c r="E109" s="106"/>
      <c r="F109" s="118">
        <f t="shared" si="12"/>
        <v>0</v>
      </c>
    </row>
    <row r="110" spans="1:6" ht="15.75" x14ac:dyDescent="0.25">
      <c r="A110" s="154">
        <f t="shared" si="13"/>
        <v>2.1399999999999992</v>
      </c>
      <c r="B110" s="147" t="s">
        <v>289</v>
      </c>
      <c r="C110" s="118">
        <f>4.9*6</f>
        <v>29.400000000000002</v>
      </c>
      <c r="D110" s="105" t="s">
        <v>40</v>
      </c>
      <c r="E110" s="106"/>
      <c r="F110" s="118">
        <f t="shared" si="12"/>
        <v>0</v>
      </c>
    </row>
    <row r="111" spans="1:6" ht="15.75" x14ac:dyDescent="0.25">
      <c r="A111" s="154"/>
      <c r="B111" s="147"/>
      <c r="C111" s="118"/>
      <c r="D111" s="119"/>
      <c r="E111" s="106"/>
      <c r="F111" s="118"/>
    </row>
    <row r="112" spans="1:6" ht="15.75" x14ac:dyDescent="0.25">
      <c r="A112" s="153">
        <f>A106+0.1</f>
        <v>2.2000000000000002</v>
      </c>
      <c r="B112" s="59" t="s">
        <v>47</v>
      </c>
      <c r="C112" s="118"/>
      <c r="D112" s="119"/>
      <c r="E112" s="106"/>
      <c r="F112" s="118"/>
    </row>
    <row r="113" spans="1:6" ht="15.75" x14ac:dyDescent="0.25">
      <c r="A113" s="154">
        <f>A112+0.01</f>
        <v>2.21</v>
      </c>
      <c r="B113" s="147" t="s">
        <v>290</v>
      </c>
      <c r="C113" s="118">
        <v>1</v>
      </c>
      <c r="D113" s="119" t="s">
        <v>22</v>
      </c>
      <c r="E113" s="106"/>
      <c r="F113" s="118">
        <f>C113*E113</f>
        <v>0</v>
      </c>
    </row>
    <row r="114" spans="1:6" ht="15.75" x14ac:dyDescent="0.25">
      <c r="A114" s="154"/>
      <c r="B114" s="147"/>
      <c r="C114" s="118"/>
      <c r="D114" s="119"/>
      <c r="E114" s="106"/>
      <c r="F114" s="118"/>
    </row>
    <row r="115" spans="1:6" ht="15.75" x14ac:dyDescent="0.25">
      <c r="A115" s="153">
        <f>A112+0.1</f>
        <v>2.3000000000000003</v>
      </c>
      <c r="B115" s="59" t="s">
        <v>48</v>
      </c>
      <c r="C115" s="118"/>
      <c r="D115" s="119"/>
      <c r="E115" s="106"/>
      <c r="F115" s="118"/>
    </row>
    <row r="116" spans="1:6" ht="15.75" x14ac:dyDescent="0.25">
      <c r="A116" s="156">
        <f>A115+0.01</f>
        <v>2.31</v>
      </c>
      <c r="B116" s="157" t="s">
        <v>291</v>
      </c>
      <c r="C116" s="173">
        <v>37</v>
      </c>
      <c r="D116" s="174" t="s">
        <v>22</v>
      </c>
      <c r="E116" s="141"/>
      <c r="F116" s="173">
        <f>C116*E116</f>
        <v>0</v>
      </c>
    </row>
    <row r="117" spans="1:6" ht="15.75" x14ac:dyDescent="0.25">
      <c r="A117" s="156"/>
      <c r="B117" s="157"/>
      <c r="C117" s="173"/>
      <c r="D117" s="174"/>
      <c r="E117" s="141"/>
      <c r="F117" s="173"/>
    </row>
    <row r="118" spans="1:6" ht="15.75" x14ac:dyDescent="0.25">
      <c r="A118" s="158">
        <f>A115+0.1</f>
        <v>2.4000000000000004</v>
      </c>
      <c r="B118" s="159" t="s">
        <v>292</v>
      </c>
      <c r="C118" s="173"/>
      <c r="D118" s="174"/>
      <c r="E118" s="141"/>
      <c r="F118" s="173"/>
    </row>
    <row r="119" spans="1:6" ht="15.75" x14ac:dyDescent="0.25">
      <c r="A119" s="156">
        <f>A118+0.01</f>
        <v>2.41</v>
      </c>
      <c r="B119" s="157" t="s">
        <v>294</v>
      </c>
      <c r="C119" s="173">
        <v>37</v>
      </c>
      <c r="D119" s="174" t="s">
        <v>22</v>
      </c>
      <c r="E119" s="141"/>
      <c r="F119" s="173">
        <f>C119*E119</f>
        <v>0</v>
      </c>
    </row>
    <row r="120" spans="1:6" ht="15.75" x14ac:dyDescent="0.25">
      <c r="A120" s="156"/>
      <c r="B120" s="157"/>
      <c r="C120" s="173"/>
      <c r="D120" s="174"/>
      <c r="E120" s="141"/>
      <c r="F120" s="173"/>
    </row>
    <row r="121" spans="1:6" ht="47.25" x14ac:dyDescent="0.25">
      <c r="A121" s="158">
        <v>3</v>
      </c>
      <c r="B121" s="159" t="s">
        <v>293</v>
      </c>
      <c r="C121" s="173">
        <v>2</v>
      </c>
      <c r="D121" s="174" t="s">
        <v>22</v>
      </c>
      <c r="E121" s="141"/>
      <c r="F121" s="173">
        <f>C121*E121</f>
        <v>0</v>
      </c>
    </row>
    <row r="122" spans="1:6" ht="15.75" x14ac:dyDescent="0.25">
      <c r="A122" s="154"/>
      <c r="B122" s="147"/>
      <c r="C122" s="118"/>
      <c r="D122" s="119"/>
      <c r="E122" s="106"/>
      <c r="F122" s="118"/>
    </row>
    <row r="123" spans="1:6" ht="15.75" x14ac:dyDescent="0.25">
      <c r="A123" s="153">
        <v>4</v>
      </c>
      <c r="B123" s="59" t="s">
        <v>50</v>
      </c>
      <c r="C123" s="118"/>
      <c r="D123" s="119"/>
      <c r="E123" s="106"/>
      <c r="F123" s="118"/>
    </row>
    <row r="124" spans="1:6" ht="15.75" x14ac:dyDescent="0.25">
      <c r="A124" s="154">
        <f>A123+0.1</f>
        <v>4.0999999999999996</v>
      </c>
      <c r="B124" s="147" t="s">
        <v>295</v>
      </c>
      <c r="C124" s="118">
        <v>1</v>
      </c>
      <c r="D124" s="119" t="s">
        <v>22</v>
      </c>
      <c r="E124" s="106"/>
      <c r="F124" s="118">
        <f>C124*E124</f>
        <v>0</v>
      </c>
    </row>
    <row r="125" spans="1:6" ht="15.75" x14ac:dyDescent="0.25">
      <c r="A125" s="154">
        <f>A124+0.1</f>
        <v>4.1999999999999993</v>
      </c>
      <c r="B125" s="147" t="s">
        <v>296</v>
      </c>
      <c r="C125" s="118">
        <v>1</v>
      </c>
      <c r="D125" s="119" t="s">
        <v>22</v>
      </c>
      <c r="E125" s="106"/>
      <c r="F125" s="118">
        <f>C125*E125</f>
        <v>0</v>
      </c>
    </row>
    <row r="126" spans="1:6" ht="16.5" customHeight="1" x14ac:dyDescent="0.25">
      <c r="A126" s="154">
        <f>A125+0.1</f>
        <v>4.2999999999999989</v>
      </c>
      <c r="B126" s="147" t="s">
        <v>297</v>
      </c>
      <c r="C126" s="118">
        <v>1</v>
      </c>
      <c r="D126" s="119" t="s">
        <v>51</v>
      </c>
      <c r="E126" s="106"/>
      <c r="F126" s="118">
        <f>C126*E126</f>
        <v>0</v>
      </c>
    </row>
    <row r="127" spans="1:6" ht="16.5" customHeight="1" x14ac:dyDescent="0.25">
      <c r="A127" s="202"/>
      <c r="B127" s="147"/>
      <c r="C127" s="118"/>
      <c r="D127" s="119"/>
      <c r="E127" s="106"/>
      <c r="F127" s="203"/>
    </row>
    <row r="128" spans="1:6" ht="15.75" x14ac:dyDescent="0.25">
      <c r="A128" s="155"/>
      <c r="B128" s="47" t="s">
        <v>24</v>
      </c>
      <c r="C128" s="33"/>
      <c r="D128" s="32"/>
      <c r="E128" s="33"/>
      <c r="F128" s="48">
        <f>SUM(F102:F126)</f>
        <v>0</v>
      </c>
    </row>
    <row r="129" spans="1:7" ht="15.75" x14ac:dyDescent="0.25">
      <c r="A129" s="53"/>
      <c r="B129" s="49"/>
      <c r="C129" s="50"/>
      <c r="D129" s="51"/>
      <c r="E129" s="52"/>
      <c r="F129" s="54"/>
    </row>
    <row r="130" spans="1:7" s="17" customFormat="1" ht="31.5" x14ac:dyDescent="0.25">
      <c r="A130" s="31"/>
      <c r="B130" s="160" t="s">
        <v>52</v>
      </c>
      <c r="C130" s="32"/>
      <c r="D130" s="32"/>
      <c r="E130" s="33"/>
      <c r="F130" s="48">
        <f>SUM(F75:F128)/2</f>
        <v>0</v>
      </c>
      <c r="G130" s="130">
        <f>+F128+F99+F92</f>
        <v>0</v>
      </c>
    </row>
    <row r="131" spans="1:7" ht="15.75" x14ac:dyDescent="0.25">
      <c r="A131" s="34"/>
      <c r="B131" s="35"/>
      <c r="C131" s="25"/>
      <c r="D131" s="25"/>
      <c r="E131" s="24"/>
      <c r="F131" s="36"/>
    </row>
    <row r="132" spans="1:7" s="17" customFormat="1" ht="15.75" x14ac:dyDescent="0.25">
      <c r="A132" s="18" t="s">
        <v>174</v>
      </c>
      <c r="B132" s="19" t="s">
        <v>55</v>
      </c>
      <c r="C132" s="15"/>
      <c r="D132" s="15"/>
      <c r="E132" s="15"/>
      <c r="F132" s="16"/>
    </row>
    <row r="133" spans="1:7" s="17" customFormat="1" ht="15.75" x14ac:dyDescent="0.25">
      <c r="A133" s="34"/>
      <c r="B133" s="35"/>
      <c r="C133" s="25"/>
      <c r="D133" s="25"/>
      <c r="E133" s="24"/>
      <c r="F133" s="36"/>
    </row>
    <row r="134" spans="1:7" ht="15.75" x14ac:dyDescent="0.25">
      <c r="A134" s="58" t="s">
        <v>20</v>
      </c>
      <c r="B134" s="59" t="s">
        <v>21</v>
      </c>
      <c r="C134" s="15"/>
      <c r="D134" s="15"/>
      <c r="E134" s="15"/>
      <c r="F134" s="15"/>
      <c r="G134" s="17"/>
    </row>
    <row r="135" spans="1:7" ht="50.25" customHeight="1" x14ac:dyDescent="0.25">
      <c r="A135" s="60">
        <v>1</v>
      </c>
      <c r="B135" s="23" t="s">
        <v>299</v>
      </c>
      <c r="C135" s="104">
        <v>1</v>
      </c>
      <c r="D135" s="105" t="s">
        <v>51</v>
      </c>
      <c r="E135" s="104"/>
      <c r="F135" s="104">
        <f t="shared" ref="F135" si="14">+E135*C135</f>
        <v>0</v>
      </c>
      <c r="G135" s="17"/>
    </row>
    <row r="136" spans="1:7" ht="34.5" customHeight="1" x14ac:dyDescent="0.25">
      <c r="A136" s="22">
        <f t="shared" ref="A136" si="15">A135+1</f>
        <v>2</v>
      </c>
      <c r="B136" s="23" t="s">
        <v>298</v>
      </c>
      <c r="C136" s="104">
        <v>1</v>
      </c>
      <c r="D136" s="105" t="s">
        <v>51</v>
      </c>
      <c r="E136" s="104"/>
      <c r="F136" s="37">
        <f>+E136*C136</f>
        <v>0</v>
      </c>
      <c r="G136" s="17"/>
    </row>
    <row r="137" spans="1:7" ht="15.75" x14ac:dyDescent="0.25">
      <c r="A137" s="62"/>
      <c r="B137" s="47" t="s">
        <v>24</v>
      </c>
      <c r="C137" s="33"/>
      <c r="D137" s="32"/>
      <c r="E137" s="33"/>
      <c r="F137" s="56">
        <f>SUM(F135:F136)</f>
        <v>0</v>
      </c>
      <c r="G137" s="17"/>
    </row>
    <row r="138" spans="1:7" ht="15.75" x14ac:dyDescent="0.25">
      <c r="A138" s="63"/>
      <c r="B138" s="14"/>
      <c r="C138" s="24"/>
      <c r="D138" s="25"/>
      <c r="E138" s="24"/>
      <c r="F138" s="20"/>
      <c r="G138" s="17"/>
    </row>
    <row r="139" spans="1:7" ht="15.75" x14ac:dyDescent="0.25">
      <c r="A139" s="58" t="s">
        <v>25</v>
      </c>
      <c r="B139" s="59" t="s">
        <v>300</v>
      </c>
      <c r="C139" s="24"/>
      <c r="D139" s="25"/>
      <c r="E139" s="24"/>
      <c r="F139" s="24"/>
      <c r="G139" s="17"/>
    </row>
    <row r="140" spans="1:7" ht="98.25" customHeight="1" x14ac:dyDescent="0.25">
      <c r="A140" s="22">
        <v>1</v>
      </c>
      <c r="B140" s="23" t="s">
        <v>56</v>
      </c>
      <c r="C140" s="104">
        <v>98</v>
      </c>
      <c r="D140" s="105" t="s">
        <v>22</v>
      </c>
      <c r="E140" s="104"/>
      <c r="F140" s="104">
        <f t="shared" ref="F140:F146" si="16">+E140*C140</f>
        <v>0</v>
      </c>
      <c r="G140" s="17"/>
    </row>
    <row r="141" spans="1:7" ht="97.5" customHeight="1" x14ac:dyDescent="0.25">
      <c r="A141" s="22">
        <f t="shared" ref="A141:A146" si="17">A140+1</f>
        <v>2</v>
      </c>
      <c r="B141" s="23" t="s">
        <v>57</v>
      </c>
      <c r="C141" s="104">
        <v>2</v>
      </c>
      <c r="D141" s="105" t="s">
        <v>22</v>
      </c>
      <c r="E141" s="104"/>
      <c r="F141" s="104">
        <f t="shared" si="16"/>
        <v>0</v>
      </c>
      <c r="G141" s="17"/>
    </row>
    <row r="142" spans="1:7" ht="97.5" customHeight="1" x14ac:dyDescent="0.25">
      <c r="A142" s="22">
        <f t="shared" si="17"/>
        <v>3</v>
      </c>
      <c r="B142" s="23" t="s">
        <v>58</v>
      </c>
      <c r="C142" s="104">
        <v>34</v>
      </c>
      <c r="D142" s="105" t="s">
        <v>22</v>
      </c>
      <c r="E142" s="104"/>
      <c r="F142" s="104">
        <f t="shared" si="16"/>
        <v>0</v>
      </c>
      <c r="G142" s="17"/>
    </row>
    <row r="143" spans="1:7" ht="84" customHeight="1" x14ac:dyDescent="0.25">
      <c r="A143" s="22">
        <f t="shared" si="17"/>
        <v>4</v>
      </c>
      <c r="B143" s="23" t="s">
        <v>59</v>
      </c>
      <c r="C143" s="104">
        <v>34</v>
      </c>
      <c r="D143" s="105" t="s">
        <v>22</v>
      </c>
      <c r="E143" s="104"/>
      <c r="F143" s="104">
        <f t="shared" si="16"/>
        <v>0</v>
      </c>
      <c r="G143" s="17"/>
    </row>
    <row r="144" spans="1:7" ht="82.5" customHeight="1" x14ac:dyDescent="0.25">
      <c r="A144" s="22">
        <f t="shared" si="17"/>
        <v>5</v>
      </c>
      <c r="B144" s="23" t="s">
        <v>60</v>
      </c>
      <c r="C144" s="104">
        <v>45</v>
      </c>
      <c r="D144" s="105" t="s">
        <v>22</v>
      </c>
      <c r="E144" s="104"/>
      <c r="F144" s="104">
        <f t="shared" si="16"/>
        <v>0</v>
      </c>
      <c r="G144" s="17"/>
    </row>
    <row r="145" spans="1:7" ht="84" customHeight="1" x14ac:dyDescent="0.25">
      <c r="A145" s="22">
        <f t="shared" si="17"/>
        <v>6</v>
      </c>
      <c r="B145" s="23" t="s">
        <v>61</v>
      </c>
      <c r="C145" s="104">
        <v>3</v>
      </c>
      <c r="D145" s="105" t="s">
        <v>22</v>
      </c>
      <c r="E145" s="104"/>
      <c r="F145" s="104">
        <f t="shared" si="16"/>
        <v>0</v>
      </c>
      <c r="G145" s="17"/>
    </row>
    <row r="146" spans="1:7" ht="131.25" customHeight="1" x14ac:dyDescent="0.25">
      <c r="A146" s="22">
        <f t="shared" si="17"/>
        <v>7</v>
      </c>
      <c r="B146" s="23" t="s">
        <v>62</v>
      </c>
      <c r="C146" s="104">
        <v>154</v>
      </c>
      <c r="D146" s="105" t="s">
        <v>22</v>
      </c>
      <c r="E146" s="104"/>
      <c r="F146" s="104">
        <f t="shared" si="16"/>
        <v>0</v>
      </c>
      <c r="G146" s="17"/>
    </row>
    <row r="147" spans="1:7" ht="15.75" x14ac:dyDescent="0.25">
      <c r="A147" s="62"/>
      <c r="B147" s="47" t="s">
        <v>24</v>
      </c>
      <c r="C147" s="33"/>
      <c r="D147" s="32"/>
      <c r="E147" s="33"/>
      <c r="F147" s="56">
        <f>SUM(F140:F146)</f>
        <v>0</v>
      </c>
      <c r="G147" s="17"/>
    </row>
    <row r="148" spans="1:7" ht="15.75" x14ac:dyDescent="0.25">
      <c r="A148" s="63"/>
      <c r="B148" s="14"/>
      <c r="C148" s="24"/>
      <c r="D148" s="25"/>
      <c r="E148" s="24"/>
      <c r="F148" s="20"/>
      <c r="G148" s="17"/>
    </row>
    <row r="149" spans="1:7" ht="15.75" x14ac:dyDescent="0.25">
      <c r="A149" s="58" t="s">
        <v>27</v>
      </c>
      <c r="B149" s="59" t="s">
        <v>143</v>
      </c>
      <c r="C149" s="24"/>
      <c r="D149" s="25"/>
      <c r="E149" s="24"/>
      <c r="F149" s="24"/>
      <c r="G149" s="17"/>
    </row>
    <row r="150" spans="1:7" ht="67.5" customHeight="1" x14ac:dyDescent="0.25">
      <c r="A150" s="175">
        <v>1</v>
      </c>
      <c r="B150" s="23" t="s">
        <v>63</v>
      </c>
      <c r="C150" s="104">
        <v>200</v>
      </c>
      <c r="D150" s="105" t="s">
        <v>64</v>
      </c>
      <c r="E150" s="104"/>
      <c r="F150" s="104">
        <f t="shared" ref="F150:F153" si="18">+E150*C150</f>
        <v>0</v>
      </c>
      <c r="G150" s="17"/>
    </row>
    <row r="151" spans="1:7" ht="66.75" customHeight="1" x14ac:dyDescent="0.25">
      <c r="A151" s="175">
        <f>A150+1</f>
        <v>2</v>
      </c>
      <c r="B151" s="23" t="s">
        <v>65</v>
      </c>
      <c r="C151" s="104">
        <v>30</v>
      </c>
      <c r="D151" s="105" t="s">
        <v>64</v>
      </c>
      <c r="E151" s="104"/>
      <c r="F151" s="104">
        <f t="shared" si="18"/>
        <v>0</v>
      </c>
      <c r="G151" s="17"/>
    </row>
    <row r="152" spans="1:7" ht="66" customHeight="1" x14ac:dyDescent="0.25">
      <c r="A152" s="175">
        <f t="shared" ref="A152:A153" si="19">A151+1</f>
        <v>3</v>
      </c>
      <c r="B152" s="23" t="s">
        <v>66</v>
      </c>
      <c r="C152" s="104">
        <v>30</v>
      </c>
      <c r="D152" s="105" t="s">
        <v>64</v>
      </c>
      <c r="E152" s="104"/>
      <c r="F152" s="104">
        <f t="shared" si="18"/>
        <v>0</v>
      </c>
      <c r="G152" s="17"/>
    </row>
    <row r="153" spans="1:7" ht="66" customHeight="1" x14ac:dyDescent="0.25">
      <c r="A153" s="175">
        <f t="shared" si="19"/>
        <v>4</v>
      </c>
      <c r="B153" s="23" t="s">
        <v>67</v>
      </c>
      <c r="C153" s="104">
        <v>2</v>
      </c>
      <c r="D153" s="105" t="s">
        <v>22</v>
      </c>
      <c r="E153" s="104"/>
      <c r="F153" s="104">
        <f t="shared" si="18"/>
        <v>0</v>
      </c>
      <c r="G153" s="17"/>
    </row>
    <row r="154" spans="1:7" ht="15.75" x14ac:dyDescent="0.25">
      <c r="A154" s="62"/>
      <c r="B154" s="47" t="s">
        <v>24</v>
      </c>
      <c r="C154" s="33"/>
      <c r="D154" s="32"/>
      <c r="E154" s="33"/>
      <c r="F154" s="56">
        <f>SUM(F150:F153)</f>
        <v>0</v>
      </c>
      <c r="G154" s="17"/>
    </row>
    <row r="155" spans="1:7" ht="15.75" x14ac:dyDescent="0.25">
      <c r="A155" s="63"/>
      <c r="B155" s="14"/>
      <c r="C155" s="24"/>
      <c r="D155" s="25"/>
      <c r="E155" s="24"/>
      <c r="F155" s="20"/>
      <c r="G155" s="17"/>
    </row>
    <row r="156" spans="1:7" ht="15.75" x14ac:dyDescent="0.25">
      <c r="A156" s="58" t="s">
        <v>29</v>
      </c>
      <c r="B156" s="59" t="s">
        <v>301</v>
      </c>
      <c r="C156" s="24"/>
      <c r="D156" s="25"/>
      <c r="E156" s="24"/>
      <c r="F156" s="24"/>
      <c r="G156" s="17"/>
    </row>
    <row r="157" spans="1:7" ht="68.25" customHeight="1" x14ac:dyDescent="0.25">
      <c r="A157" s="175">
        <v>1</v>
      </c>
      <c r="B157" s="23" t="s">
        <v>68</v>
      </c>
      <c r="C157" s="104">
        <v>35</v>
      </c>
      <c r="D157" s="105" t="s">
        <v>64</v>
      </c>
      <c r="E157" s="104"/>
      <c r="F157" s="104">
        <f t="shared" ref="F157:F166" si="20">+E157*C157</f>
        <v>0</v>
      </c>
      <c r="G157" s="17"/>
    </row>
    <row r="158" spans="1:7" ht="66.75" customHeight="1" x14ac:dyDescent="0.25">
      <c r="A158" s="175">
        <f t="shared" ref="A158:A166" si="21">A157+1</f>
        <v>2</v>
      </c>
      <c r="B158" s="23" t="s">
        <v>69</v>
      </c>
      <c r="C158" s="104">
        <v>35</v>
      </c>
      <c r="D158" s="105" t="s">
        <v>64</v>
      </c>
      <c r="E158" s="104"/>
      <c r="F158" s="104">
        <f t="shared" si="20"/>
        <v>0</v>
      </c>
      <c r="G158" s="17"/>
    </row>
    <row r="159" spans="1:7" ht="82.5" customHeight="1" x14ac:dyDescent="0.25">
      <c r="A159" s="175">
        <f t="shared" si="21"/>
        <v>3</v>
      </c>
      <c r="B159" s="23" t="s">
        <v>70</v>
      </c>
      <c r="C159" s="104">
        <v>35</v>
      </c>
      <c r="D159" s="105" t="s">
        <v>64</v>
      </c>
      <c r="E159" s="104"/>
      <c r="F159" s="104">
        <f t="shared" si="20"/>
        <v>0</v>
      </c>
      <c r="G159" s="17"/>
    </row>
    <row r="160" spans="1:7" ht="66.75" customHeight="1" x14ac:dyDescent="0.25">
      <c r="A160" s="175">
        <f t="shared" si="21"/>
        <v>4</v>
      </c>
      <c r="B160" s="23" t="s">
        <v>65</v>
      </c>
      <c r="C160" s="104">
        <v>35</v>
      </c>
      <c r="D160" s="105" t="s">
        <v>64</v>
      </c>
      <c r="E160" s="104"/>
      <c r="F160" s="104">
        <f t="shared" si="20"/>
        <v>0</v>
      </c>
      <c r="G160" s="17"/>
    </row>
    <row r="161" spans="1:7" ht="66.75" customHeight="1" x14ac:dyDescent="0.25">
      <c r="A161" s="175">
        <f t="shared" si="21"/>
        <v>5</v>
      </c>
      <c r="B161" s="23" t="s">
        <v>71</v>
      </c>
      <c r="C161" s="104">
        <v>35</v>
      </c>
      <c r="D161" s="105" t="s">
        <v>64</v>
      </c>
      <c r="E161" s="104"/>
      <c r="F161" s="104">
        <f t="shared" si="20"/>
        <v>0</v>
      </c>
      <c r="G161" s="17"/>
    </row>
    <row r="162" spans="1:7" ht="66.75" customHeight="1" x14ac:dyDescent="0.25">
      <c r="A162" s="175">
        <f t="shared" si="21"/>
        <v>6</v>
      </c>
      <c r="B162" s="23" t="s">
        <v>72</v>
      </c>
      <c r="C162" s="104">
        <v>35</v>
      </c>
      <c r="D162" s="105" t="s">
        <v>64</v>
      </c>
      <c r="E162" s="104"/>
      <c r="F162" s="104">
        <f t="shared" si="20"/>
        <v>0</v>
      </c>
      <c r="G162" s="17"/>
    </row>
    <row r="163" spans="1:7" ht="66" customHeight="1" x14ac:dyDescent="0.25">
      <c r="A163" s="175">
        <f t="shared" si="21"/>
        <v>7</v>
      </c>
      <c r="B163" s="23" t="s">
        <v>73</v>
      </c>
      <c r="C163" s="104">
        <v>1</v>
      </c>
      <c r="D163" s="105" t="s">
        <v>22</v>
      </c>
      <c r="E163" s="104"/>
      <c r="F163" s="104">
        <f t="shared" si="20"/>
        <v>0</v>
      </c>
      <c r="G163" s="17"/>
    </row>
    <row r="164" spans="1:7" ht="66" customHeight="1" x14ac:dyDescent="0.25">
      <c r="A164" s="175">
        <f t="shared" si="21"/>
        <v>8</v>
      </c>
      <c r="B164" s="23" t="s">
        <v>74</v>
      </c>
      <c r="C164" s="104">
        <v>3</v>
      </c>
      <c r="D164" s="105" t="s">
        <v>22</v>
      </c>
      <c r="E164" s="104"/>
      <c r="F164" s="104">
        <f t="shared" si="20"/>
        <v>0</v>
      </c>
      <c r="G164" s="17"/>
    </row>
    <row r="165" spans="1:7" ht="35.25" customHeight="1" x14ac:dyDescent="0.25">
      <c r="A165" s="175">
        <f t="shared" si="21"/>
        <v>9</v>
      </c>
      <c r="B165" s="23" t="s">
        <v>75</v>
      </c>
      <c r="C165" s="104">
        <v>1</v>
      </c>
      <c r="D165" s="105" t="s">
        <v>22</v>
      </c>
      <c r="E165" s="104"/>
      <c r="F165" s="104">
        <f t="shared" si="20"/>
        <v>0</v>
      </c>
      <c r="G165" s="17"/>
    </row>
    <row r="166" spans="1:7" ht="50.25" customHeight="1" x14ac:dyDescent="0.25">
      <c r="A166" s="175">
        <f t="shared" si="21"/>
        <v>10</v>
      </c>
      <c r="B166" s="23" t="s">
        <v>76</v>
      </c>
      <c r="C166" s="104">
        <v>1</v>
      </c>
      <c r="D166" s="105" t="s">
        <v>22</v>
      </c>
      <c r="E166" s="104"/>
      <c r="F166" s="104">
        <f t="shared" si="20"/>
        <v>0</v>
      </c>
      <c r="G166" s="17"/>
    </row>
    <row r="167" spans="1:7" ht="15.75" x14ac:dyDescent="0.25">
      <c r="A167" s="62"/>
      <c r="B167" s="47" t="s">
        <v>24</v>
      </c>
      <c r="C167" s="33"/>
      <c r="D167" s="32"/>
      <c r="E167" s="33"/>
      <c r="F167" s="56">
        <f>SUM(F157:F166)</f>
        <v>0</v>
      </c>
      <c r="G167" s="17"/>
    </row>
    <row r="168" spans="1:7" ht="15.75" x14ac:dyDescent="0.25">
      <c r="A168" s="63"/>
      <c r="B168" s="14"/>
      <c r="C168" s="24"/>
      <c r="D168" s="25"/>
      <c r="E168" s="24"/>
      <c r="F168" s="20"/>
      <c r="G168" s="17"/>
    </row>
    <row r="169" spans="1:7" ht="15.75" x14ac:dyDescent="0.25">
      <c r="A169" s="58" t="s">
        <v>32</v>
      </c>
      <c r="B169" s="59" t="s">
        <v>151</v>
      </c>
      <c r="C169" s="24"/>
      <c r="D169" s="25"/>
      <c r="E169" s="24"/>
      <c r="F169" s="24"/>
      <c r="G169" s="17"/>
    </row>
    <row r="170" spans="1:7" ht="66" customHeight="1" x14ac:dyDescent="0.25">
      <c r="A170" s="175">
        <v>1</v>
      </c>
      <c r="B170" s="23" t="s">
        <v>77</v>
      </c>
      <c r="C170" s="104">
        <f>C140</f>
        <v>98</v>
      </c>
      <c r="D170" s="105" t="s">
        <v>22</v>
      </c>
      <c r="E170" s="104"/>
      <c r="F170" s="104">
        <f t="shared" ref="F170:F175" si="22">+E170*C170</f>
        <v>0</v>
      </c>
      <c r="G170" s="17"/>
    </row>
    <row r="171" spans="1:7" ht="67.5" customHeight="1" x14ac:dyDescent="0.25">
      <c r="A171" s="175">
        <f>A170+1</f>
        <v>2</v>
      </c>
      <c r="B171" s="23" t="s">
        <v>78</v>
      </c>
      <c r="C171" s="104">
        <f>C141</f>
        <v>2</v>
      </c>
      <c r="D171" s="105" t="s">
        <v>22</v>
      </c>
      <c r="E171" s="104"/>
      <c r="F171" s="104">
        <f t="shared" si="22"/>
        <v>0</v>
      </c>
      <c r="G171" s="17"/>
    </row>
    <row r="172" spans="1:7" ht="66.75" customHeight="1" x14ac:dyDescent="0.25">
      <c r="A172" s="175">
        <f>A171+1</f>
        <v>3</v>
      </c>
      <c r="B172" s="23" t="s">
        <v>79</v>
      </c>
      <c r="C172" s="104">
        <f>C142</f>
        <v>34</v>
      </c>
      <c r="D172" s="105" t="s">
        <v>22</v>
      </c>
      <c r="E172" s="104"/>
      <c r="F172" s="104">
        <f t="shared" si="22"/>
        <v>0</v>
      </c>
      <c r="G172" s="17"/>
    </row>
    <row r="173" spans="1:7" ht="66.75" customHeight="1" x14ac:dyDescent="0.25">
      <c r="A173" s="175">
        <f>A172+1</f>
        <v>4</v>
      </c>
      <c r="B173" s="23" t="s">
        <v>80</v>
      </c>
      <c r="C173" s="104">
        <f>C144</f>
        <v>45</v>
      </c>
      <c r="D173" s="105" t="s">
        <v>22</v>
      </c>
      <c r="E173" s="104"/>
      <c r="F173" s="104">
        <f t="shared" si="22"/>
        <v>0</v>
      </c>
      <c r="G173" s="17"/>
    </row>
    <row r="174" spans="1:7" ht="64.5" customHeight="1" x14ac:dyDescent="0.25">
      <c r="A174" s="175">
        <f>A173+1</f>
        <v>5</v>
      </c>
      <c r="B174" s="23" t="s">
        <v>81</v>
      </c>
      <c r="C174" s="104">
        <f>C145</f>
        <v>3</v>
      </c>
      <c r="D174" s="105" t="s">
        <v>22</v>
      </c>
      <c r="E174" s="104"/>
      <c r="F174" s="104">
        <f t="shared" si="22"/>
        <v>0</v>
      </c>
      <c r="G174" s="17"/>
    </row>
    <row r="175" spans="1:7" ht="67.5" customHeight="1" x14ac:dyDescent="0.25">
      <c r="A175" s="175">
        <f>A174+1</f>
        <v>6</v>
      </c>
      <c r="B175" s="23" t="s">
        <v>82</v>
      </c>
      <c r="C175" s="104">
        <f>C143</f>
        <v>34</v>
      </c>
      <c r="D175" s="105" t="s">
        <v>22</v>
      </c>
      <c r="E175" s="104"/>
      <c r="F175" s="104">
        <f t="shared" si="22"/>
        <v>0</v>
      </c>
      <c r="G175" s="17"/>
    </row>
    <row r="176" spans="1:7" ht="15.75" x14ac:dyDescent="0.25">
      <c r="A176" s="62"/>
      <c r="B176" s="47" t="s">
        <v>24</v>
      </c>
      <c r="C176" s="33"/>
      <c r="D176" s="32"/>
      <c r="E176" s="33"/>
      <c r="F176" s="56">
        <f>SUM(F170:F175)</f>
        <v>0</v>
      </c>
      <c r="G176" s="17"/>
    </row>
    <row r="177" spans="1:7" ht="15.75" x14ac:dyDescent="0.25">
      <c r="A177" s="63"/>
      <c r="B177" s="14"/>
      <c r="C177" s="24"/>
      <c r="D177" s="25"/>
      <c r="E177" s="24"/>
      <c r="F177" s="20"/>
      <c r="G177" s="17"/>
    </row>
    <row r="178" spans="1:7" ht="15.75" x14ac:dyDescent="0.25">
      <c r="A178" s="58" t="s">
        <v>83</v>
      </c>
      <c r="B178" s="59" t="s">
        <v>302</v>
      </c>
      <c r="C178" s="24"/>
      <c r="D178" s="25"/>
      <c r="E178" s="24"/>
      <c r="F178" s="24"/>
      <c r="G178" s="17"/>
    </row>
    <row r="179" spans="1:7" ht="82.5" customHeight="1" x14ac:dyDescent="0.25">
      <c r="A179" s="175">
        <v>1</v>
      </c>
      <c r="B179" s="23" t="s">
        <v>84</v>
      </c>
      <c r="C179" s="104">
        <v>3</v>
      </c>
      <c r="D179" s="105" t="s">
        <v>22</v>
      </c>
      <c r="E179" s="104"/>
      <c r="F179" s="104">
        <f t="shared" ref="F179:F182" si="23">+E179*C179</f>
        <v>0</v>
      </c>
      <c r="G179" s="17"/>
    </row>
    <row r="180" spans="1:7" ht="82.5" customHeight="1" x14ac:dyDescent="0.25">
      <c r="A180" s="175">
        <f>A179+1</f>
        <v>2</v>
      </c>
      <c r="B180" s="23" t="s">
        <v>85</v>
      </c>
      <c r="C180" s="104">
        <v>3</v>
      </c>
      <c r="D180" s="105" t="s">
        <v>22</v>
      </c>
      <c r="E180" s="198"/>
      <c r="F180" s="104">
        <f t="shared" si="23"/>
        <v>0</v>
      </c>
      <c r="G180" s="17"/>
    </row>
    <row r="181" spans="1:7" ht="82.5" customHeight="1" x14ac:dyDescent="0.25">
      <c r="A181" s="175">
        <f>A180+1</f>
        <v>3</v>
      </c>
      <c r="B181" s="23" t="s">
        <v>86</v>
      </c>
      <c r="C181" s="104">
        <v>3</v>
      </c>
      <c r="D181" s="105" t="s">
        <v>22</v>
      </c>
      <c r="E181" s="104"/>
      <c r="F181" s="104">
        <f t="shared" si="23"/>
        <v>0</v>
      </c>
      <c r="G181" s="17"/>
    </row>
    <row r="182" spans="1:7" ht="71.25" customHeight="1" x14ac:dyDescent="0.25">
      <c r="A182" s="175">
        <f>A181+1</f>
        <v>4</v>
      </c>
      <c r="B182" s="23" t="s">
        <v>87</v>
      </c>
      <c r="C182" s="104">
        <f>C146</f>
        <v>154</v>
      </c>
      <c r="D182" s="105" t="s">
        <v>22</v>
      </c>
      <c r="E182" s="104"/>
      <c r="F182" s="104">
        <f t="shared" si="23"/>
        <v>0</v>
      </c>
      <c r="G182" s="17"/>
    </row>
    <row r="183" spans="1:7" ht="15.75" x14ac:dyDescent="0.25">
      <c r="A183" s="62"/>
      <c r="B183" s="47" t="s">
        <v>24</v>
      </c>
      <c r="C183" s="33"/>
      <c r="D183" s="32"/>
      <c r="E183" s="33"/>
      <c r="F183" s="56">
        <f>SUM(F179:F182)</f>
        <v>0</v>
      </c>
      <c r="G183" s="17"/>
    </row>
    <row r="184" spans="1:7" ht="15.75" x14ac:dyDescent="0.25">
      <c r="A184" s="63"/>
      <c r="B184" s="14"/>
      <c r="C184" s="24"/>
      <c r="D184" s="25"/>
      <c r="E184" s="24"/>
      <c r="F184" s="20"/>
      <c r="G184" s="17"/>
    </row>
    <row r="185" spans="1:7" ht="15.75" x14ac:dyDescent="0.25">
      <c r="A185" s="58" t="s">
        <v>88</v>
      </c>
      <c r="B185" s="59" t="s">
        <v>153</v>
      </c>
      <c r="C185" s="24"/>
      <c r="D185" s="25"/>
      <c r="E185" s="24"/>
      <c r="F185" s="24"/>
      <c r="G185" s="17"/>
    </row>
    <row r="186" spans="1:7" ht="67.5" customHeight="1" x14ac:dyDescent="0.25">
      <c r="A186" s="175">
        <v>1</v>
      </c>
      <c r="B186" s="23" t="s">
        <v>89</v>
      </c>
      <c r="C186" s="104">
        <f>C146*3</f>
        <v>462</v>
      </c>
      <c r="D186" s="105" t="s">
        <v>64</v>
      </c>
      <c r="E186" s="104"/>
      <c r="F186" s="104">
        <f t="shared" ref="F186:F189" si="24">+E186*C186</f>
        <v>0</v>
      </c>
      <c r="G186" s="17"/>
    </row>
    <row r="187" spans="1:7" ht="66" customHeight="1" x14ac:dyDescent="0.25">
      <c r="A187" s="175">
        <f>A186+1</f>
        <v>2</v>
      </c>
      <c r="B187" s="23" t="s">
        <v>90</v>
      </c>
      <c r="C187" s="104">
        <f>C140*40</f>
        <v>3920</v>
      </c>
      <c r="D187" s="105" t="s">
        <v>64</v>
      </c>
      <c r="E187" s="104"/>
      <c r="F187" s="104">
        <f t="shared" si="24"/>
        <v>0</v>
      </c>
      <c r="G187" s="17"/>
    </row>
    <row r="188" spans="1:7" ht="67.5" customHeight="1" x14ac:dyDescent="0.25">
      <c r="A188" s="175">
        <f>A187+1</f>
        <v>3</v>
      </c>
      <c r="B188" s="23" t="s">
        <v>91</v>
      </c>
      <c r="C188" s="104">
        <f>60*C142</f>
        <v>2040</v>
      </c>
      <c r="D188" s="105" t="s">
        <v>64</v>
      </c>
      <c r="E188" s="104"/>
      <c r="F188" s="104">
        <f t="shared" si="24"/>
        <v>0</v>
      </c>
      <c r="G188" s="17"/>
    </row>
    <row r="189" spans="1:7" ht="66.75" customHeight="1" x14ac:dyDescent="0.25">
      <c r="A189" s="175">
        <f>A188+1</f>
        <v>4</v>
      </c>
      <c r="B189" s="23" t="s">
        <v>92</v>
      </c>
      <c r="C189" s="104">
        <v>150</v>
      </c>
      <c r="D189" s="105" t="s">
        <v>64</v>
      </c>
      <c r="E189" s="104"/>
      <c r="F189" s="104">
        <f t="shared" si="24"/>
        <v>0</v>
      </c>
      <c r="G189" s="17"/>
    </row>
    <row r="190" spans="1:7" ht="15.75" x14ac:dyDescent="0.25">
      <c r="A190" s="62"/>
      <c r="B190" s="47" t="s">
        <v>24</v>
      </c>
      <c r="C190" s="33"/>
      <c r="D190" s="32"/>
      <c r="E190" s="33"/>
      <c r="F190" s="56">
        <f>SUM(F186:F189)</f>
        <v>0</v>
      </c>
      <c r="G190" s="17"/>
    </row>
    <row r="191" spans="1:7" ht="15.75" x14ac:dyDescent="0.25">
      <c r="A191" s="63"/>
      <c r="B191" s="14"/>
      <c r="C191" s="24"/>
      <c r="D191" s="25"/>
      <c r="E191" s="24"/>
      <c r="F191" s="20"/>
      <c r="G191" s="17"/>
    </row>
    <row r="192" spans="1:7" ht="15.75" x14ac:dyDescent="0.25">
      <c r="A192" s="58" t="s">
        <v>93</v>
      </c>
      <c r="B192" s="59" t="s">
        <v>154</v>
      </c>
      <c r="C192" s="24"/>
      <c r="D192" s="25"/>
      <c r="E192" s="24"/>
      <c r="F192" s="24"/>
      <c r="G192" s="17"/>
    </row>
    <row r="193" spans="1:7" ht="99" customHeight="1" x14ac:dyDescent="0.25">
      <c r="A193" s="175">
        <v>1</v>
      </c>
      <c r="B193" s="23" t="s">
        <v>94</v>
      </c>
      <c r="C193" s="104">
        <v>125</v>
      </c>
      <c r="D193" s="105" t="s">
        <v>64</v>
      </c>
      <c r="E193" s="104"/>
      <c r="F193" s="104">
        <f t="shared" ref="F193:F195" si="25">+E193*C193</f>
        <v>0</v>
      </c>
      <c r="G193" s="17"/>
    </row>
    <row r="194" spans="1:7" ht="98.25" customHeight="1" x14ac:dyDescent="0.25">
      <c r="A194" s="175">
        <f>A193+1</f>
        <v>2</v>
      </c>
      <c r="B194" s="23" t="s">
        <v>95</v>
      </c>
      <c r="C194" s="104">
        <v>1</v>
      </c>
      <c r="D194" s="105" t="s">
        <v>22</v>
      </c>
      <c r="E194" s="104"/>
      <c r="F194" s="104">
        <f t="shared" si="25"/>
        <v>0</v>
      </c>
      <c r="G194" s="17"/>
    </row>
    <row r="195" spans="1:7" ht="67.5" customHeight="1" x14ac:dyDescent="0.25">
      <c r="A195" s="175">
        <f>A194+1</f>
        <v>3</v>
      </c>
      <c r="B195" s="23" t="s">
        <v>96</v>
      </c>
      <c r="C195" s="104">
        <v>1</v>
      </c>
      <c r="D195" s="105" t="s">
        <v>51</v>
      </c>
      <c r="E195" s="104"/>
      <c r="F195" s="104">
        <f t="shared" si="25"/>
        <v>0</v>
      </c>
      <c r="G195" s="17"/>
    </row>
    <row r="196" spans="1:7" ht="15.75" x14ac:dyDescent="0.25">
      <c r="A196" s="62"/>
      <c r="B196" s="47" t="s">
        <v>24</v>
      </c>
      <c r="C196" s="33"/>
      <c r="D196" s="32"/>
      <c r="E196" s="33"/>
      <c r="F196" s="56">
        <f>SUM(F193:F195)</f>
        <v>0</v>
      </c>
      <c r="G196" s="17"/>
    </row>
    <row r="197" spans="1:7" ht="15.75" x14ac:dyDescent="0.25">
      <c r="A197" s="63"/>
      <c r="B197" s="14"/>
      <c r="C197" s="24"/>
      <c r="D197" s="25"/>
      <c r="E197" s="24"/>
      <c r="F197" s="20"/>
      <c r="G197" s="17"/>
    </row>
    <row r="198" spans="1:7" ht="15.75" x14ac:dyDescent="0.25">
      <c r="A198" s="58" t="s">
        <v>17</v>
      </c>
      <c r="B198" s="59" t="s">
        <v>167</v>
      </c>
      <c r="C198" s="24"/>
      <c r="D198" s="25"/>
      <c r="E198" s="24"/>
      <c r="F198" s="24"/>
      <c r="G198" s="17"/>
    </row>
    <row r="199" spans="1:7" ht="83.25" customHeight="1" x14ac:dyDescent="0.25">
      <c r="A199" s="175">
        <v>1</v>
      </c>
      <c r="B199" s="23" t="s">
        <v>303</v>
      </c>
      <c r="C199" s="104">
        <v>2</v>
      </c>
      <c r="D199" s="105" t="s">
        <v>22</v>
      </c>
      <c r="E199" s="104"/>
      <c r="F199" s="104">
        <f t="shared" ref="F199:F203" si="26">+E199*C199</f>
        <v>0</v>
      </c>
      <c r="G199" s="17"/>
    </row>
    <row r="200" spans="1:7" ht="114" customHeight="1" x14ac:dyDescent="0.25">
      <c r="A200" s="175">
        <f>A199+1</f>
        <v>2</v>
      </c>
      <c r="B200" s="23" t="s">
        <v>304</v>
      </c>
      <c r="C200" s="104">
        <v>100</v>
      </c>
      <c r="D200" s="105" t="s">
        <v>64</v>
      </c>
      <c r="E200" s="104"/>
      <c r="F200" s="104">
        <f t="shared" si="26"/>
        <v>0</v>
      </c>
      <c r="G200" s="17"/>
    </row>
    <row r="201" spans="1:7" ht="82.5" customHeight="1" x14ac:dyDescent="0.25">
      <c r="A201" s="175">
        <f>A200+1</f>
        <v>3</v>
      </c>
      <c r="B201" s="23" t="s">
        <v>98</v>
      </c>
      <c r="C201" s="104">
        <v>1</v>
      </c>
      <c r="D201" s="105" t="s">
        <v>22</v>
      </c>
      <c r="E201" s="104"/>
      <c r="F201" s="104">
        <f t="shared" si="26"/>
        <v>0</v>
      </c>
      <c r="G201" s="17"/>
    </row>
    <row r="202" spans="1:7" ht="66.75" customHeight="1" x14ac:dyDescent="0.25">
      <c r="A202" s="175">
        <f>A201+1</f>
        <v>4</v>
      </c>
      <c r="B202" s="23" t="s">
        <v>305</v>
      </c>
      <c r="C202" s="104">
        <v>1</v>
      </c>
      <c r="D202" s="105" t="s">
        <v>22</v>
      </c>
      <c r="E202" s="104"/>
      <c r="F202" s="104">
        <f t="shared" si="26"/>
        <v>0</v>
      </c>
      <c r="G202" s="17"/>
    </row>
    <row r="203" spans="1:7" ht="66.75" customHeight="1" x14ac:dyDescent="0.25">
      <c r="A203" s="175">
        <f>A202+1</f>
        <v>5</v>
      </c>
      <c r="B203" s="23" t="s">
        <v>193</v>
      </c>
      <c r="C203" s="104">
        <v>1</v>
      </c>
      <c r="D203" s="105" t="s">
        <v>22</v>
      </c>
      <c r="E203" s="104"/>
      <c r="F203" s="104">
        <f t="shared" si="26"/>
        <v>0</v>
      </c>
      <c r="G203" s="17"/>
    </row>
    <row r="204" spans="1:7" ht="15.75" x14ac:dyDescent="0.25">
      <c r="A204" s="62"/>
      <c r="B204" s="47" t="s">
        <v>24</v>
      </c>
      <c r="C204" s="33"/>
      <c r="D204" s="32"/>
      <c r="E204" s="33"/>
      <c r="F204" s="56">
        <f>SUM(F199:F203)</f>
        <v>0</v>
      </c>
      <c r="G204" s="17"/>
    </row>
    <row r="205" spans="1:7" ht="15.75" x14ac:dyDescent="0.25">
      <c r="A205" s="63"/>
      <c r="B205" s="14"/>
      <c r="C205" s="24"/>
      <c r="D205" s="25"/>
      <c r="E205" s="24"/>
      <c r="F205" s="20"/>
      <c r="G205" s="17"/>
    </row>
    <row r="206" spans="1:7" ht="15.75" x14ac:dyDescent="0.25">
      <c r="A206" s="58" t="s">
        <v>100</v>
      </c>
      <c r="B206" s="59" t="s">
        <v>168</v>
      </c>
      <c r="C206" s="24"/>
      <c r="D206" s="25"/>
      <c r="E206" s="24"/>
      <c r="F206" s="24"/>
      <c r="G206" s="17"/>
    </row>
    <row r="207" spans="1:7" ht="34.5" customHeight="1" x14ac:dyDescent="0.25">
      <c r="A207" s="175">
        <v>1</v>
      </c>
      <c r="B207" s="23" t="s">
        <v>306</v>
      </c>
      <c r="C207" s="104">
        <v>1</v>
      </c>
      <c r="D207" s="105" t="s">
        <v>22</v>
      </c>
      <c r="E207" s="104"/>
      <c r="F207" s="104">
        <f t="shared" ref="F207:F208" si="27">+E207*C207</f>
        <v>0</v>
      </c>
      <c r="G207" s="17"/>
    </row>
    <row r="208" spans="1:7" ht="67.5" customHeight="1" x14ac:dyDescent="0.25">
      <c r="A208" s="175">
        <f>A207+1</f>
        <v>2</v>
      </c>
      <c r="B208" s="23" t="s">
        <v>101</v>
      </c>
      <c r="C208" s="104">
        <v>1</v>
      </c>
      <c r="D208" s="105" t="s">
        <v>51</v>
      </c>
      <c r="E208" s="104"/>
      <c r="F208" s="104">
        <f t="shared" si="27"/>
        <v>0</v>
      </c>
      <c r="G208" s="17"/>
    </row>
    <row r="209" spans="1:8" ht="15.75" x14ac:dyDescent="0.25">
      <c r="A209" s="62"/>
      <c r="B209" s="47" t="s">
        <v>24</v>
      </c>
      <c r="C209" s="33"/>
      <c r="D209" s="32"/>
      <c r="E209" s="33"/>
      <c r="F209" s="56">
        <f>SUM(F207:F208)</f>
        <v>0</v>
      </c>
      <c r="G209" s="17"/>
    </row>
    <row r="210" spans="1:8" ht="15.75" x14ac:dyDescent="0.25">
      <c r="A210" s="53"/>
      <c r="B210" s="49"/>
      <c r="C210" s="50"/>
      <c r="D210" s="51"/>
      <c r="E210" s="52"/>
      <c r="F210" s="54"/>
    </row>
    <row r="211" spans="1:8" s="17" customFormat="1" ht="31.5" x14ac:dyDescent="0.25">
      <c r="A211" s="31"/>
      <c r="B211" s="160" t="s">
        <v>103</v>
      </c>
      <c r="C211" s="32"/>
      <c r="D211" s="32"/>
      <c r="E211" s="33"/>
      <c r="F211" s="56">
        <f>SUM(F134:F209)/2</f>
        <v>0</v>
      </c>
      <c r="G211" s="130">
        <f>+F209+F204+F196+F190+F183+F176+F167+F154+F147+F137</f>
        <v>0</v>
      </c>
    </row>
    <row r="212" spans="1:8" ht="15.75" x14ac:dyDescent="0.25">
      <c r="A212" s="34"/>
      <c r="B212" s="35"/>
      <c r="C212" s="25"/>
      <c r="D212" s="25"/>
      <c r="E212" s="24"/>
      <c r="F212" s="36"/>
    </row>
    <row r="213" spans="1:8" s="17" customFormat="1" ht="24.75" customHeight="1" x14ac:dyDescent="0.25">
      <c r="A213" s="125"/>
      <c r="B213" s="176" t="s">
        <v>307</v>
      </c>
      <c r="C213" s="126"/>
      <c r="D213" s="126"/>
      <c r="E213" s="127"/>
      <c r="F213" s="177">
        <f>+F71+F130+F211</f>
        <v>0</v>
      </c>
      <c r="G213" s="121"/>
      <c r="H213" s="121"/>
    </row>
    <row r="214" spans="1:8" s="17" customFormat="1" ht="15.75" x14ac:dyDescent="0.25">
      <c r="A214" s="13"/>
      <c r="B214" s="14"/>
      <c r="C214" s="15"/>
      <c r="D214" s="15"/>
      <c r="E214" s="15"/>
      <c r="F214" s="16"/>
    </row>
    <row r="215" spans="1:8" s="17" customFormat="1" ht="15.75" x14ac:dyDescent="0.25">
      <c r="A215" s="18" t="s">
        <v>38</v>
      </c>
      <c r="B215" s="19" t="s">
        <v>35</v>
      </c>
      <c r="C215" s="15"/>
      <c r="D215" s="15"/>
      <c r="E215" s="15"/>
      <c r="F215" s="16"/>
    </row>
    <row r="216" spans="1:8" s="17" customFormat="1" ht="15.75" x14ac:dyDescent="0.25">
      <c r="A216" s="18" t="s">
        <v>124</v>
      </c>
      <c r="B216" s="19" t="s">
        <v>18</v>
      </c>
      <c r="C216" s="15"/>
      <c r="D216" s="15"/>
      <c r="E216" s="15"/>
      <c r="F216" s="16"/>
    </row>
    <row r="217" spans="1:8" s="17" customFormat="1" ht="15.75" x14ac:dyDescent="0.25">
      <c r="A217" s="13"/>
      <c r="B217" s="14"/>
      <c r="C217" s="15"/>
      <c r="D217" s="15"/>
      <c r="E217" s="15"/>
      <c r="F217" s="16"/>
    </row>
    <row r="218" spans="1:8" s="17" customFormat="1" ht="15.75" x14ac:dyDescent="0.25">
      <c r="A218" s="13" t="s">
        <v>20</v>
      </c>
      <c r="B218" s="14" t="s">
        <v>21</v>
      </c>
      <c r="C218" s="20"/>
      <c r="D218" s="15"/>
      <c r="E218" s="20"/>
      <c r="F218" s="21"/>
    </row>
    <row r="219" spans="1:8" s="17" customFormat="1" ht="34.5" customHeight="1" x14ac:dyDescent="0.25">
      <c r="A219" s="133">
        <v>1</v>
      </c>
      <c r="B219" s="134" t="s">
        <v>23</v>
      </c>
      <c r="C219" s="131">
        <v>1</v>
      </c>
      <c r="D219" s="135" t="s">
        <v>51</v>
      </c>
      <c r="E219" s="131"/>
      <c r="F219" s="137">
        <f t="shared" ref="F219:F229" si="28">+E219*C219</f>
        <v>0</v>
      </c>
    </row>
    <row r="220" spans="1:8" s="17" customFormat="1" ht="50.25" customHeight="1" x14ac:dyDescent="0.25">
      <c r="A220" s="133">
        <f>A219+1</f>
        <v>2</v>
      </c>
      <c r="B220" s="134" t="s">
        <v>308</v>
      </c>
      <c r="C220" s="131">
        <v>885.61</v>
      </c>
      <c r="D220" s="135" t="s">
        <v>236</v>
      </c>
      <c r="E220" s="131"/>
      <c r="F220" s="137">
        <f t="shared" si="28"/>
        <v>0</v>
      </c>
    </row>
    <row r="221" spans="1:8" s="17" customFormat="1" ht="99" customHeight="1" x14ac:dyDescent="0.25">
      <c r="A221" s="133">
        <f t="shared" ref="A221:A229" si="29">A220+1</f>
        <v>3</v>
      </c>
      <c r="B221" s="134" t="s">
        <v>309</v>
      </c>
      <c r="C221" s="131">
        <v>16.27</v>
      </c>
      <c r="D221" s="135" t="s">
        <v>236</v>
      </c>
      <c r="E221" s="131"/>
      <c r="F221" s="137">
        <f>+E221*C221</f>
        <v>0</v>
      </c>
    </row>
    <row r="222" spans="1:8" s="17" customFormat="1" ht="84" customHeight="1" x14ac:dyDescent="0.25">
      <c r="A222" s="133">
        <f t="shared" si="29"/>
        <v>4</v>
      </c>
      <c r="B222" s="134" t="s">
        <v>310</v>
      </c>
      <c r="C222" s="131">
        <v>42.3</v>
      </c>
      <c r="D222" s="135" t="s">
        <v>236</v>
      </c>
      <c r="E222" s="131"/>
      <c r="F222" s="137">
        <f>+E222*C222</f>
        <v>0</v>
      </c>
    </row>
    <row r="223" spans="1:8" s="17" customFormat="1" ht="35.25" customHeight="1" x14ac:dyDescent="0.25">
      <c r="A223" s="133">
        <f>A222+1</f>
        <v>5</v>
      </c>
      <c r="B223" s="134" t="s">
        <v>36</v>
      </c>
      <c r="C223" s="131">
        <v>26</v>
      </c>
      <c r="D223" s="135" t="s">
        <v>22</v>
      </c>
      <c r="E223" s="131"/>
      <c r="F223" s="137">
        <f t="shared" si="28"/>
        <v>0</v>
      </c>
    </row>
    <row r="224" spans="1:8" s="17" customFormat="1" ht="33" customHeight="1" x14ac:dyDescent="0.25">
      <c r="A224" s="133">
        <f t="shared" si="29"/>
        <v>6</v>
      </c>
      <c r="B224" s="134" t="s">
        <v>238</v>
      </c>
      <c r="C224" s="131">
        <v>1</v>
      </c>
      <c r="D224" s="135" t="s">
        <v>22</v>
      </c>
      <c r="E224" s="131"/>
      <c r="F224" s="137">
        <f t="shared" si="28"/>
        <v>0</v>
      </c>
    </row>
    <row r="225" spans="1:6" s="17" customFormat="1" ht="50.25" customHeight="1" x14ac:dyDescent="0.25">
      <c r="A225" s="133">
        <f t="shared" si="29"/>
        <v>7</v>
      </c>
      <c r="B225" s="134" t="s">
        <v>311</v>
      </c>
      <c r="C225" s="131">
        <v>116.27</v>
      </c>
      <c r="D225" s="135" t="s">
        <v>236</v>
      </c>
      <c r="E225" s="131"/>
      <c r="F225" s="137">
        <f t="shared" si="28"/>
        <v>0</v>
      </c>
    </row>
    <row r="226" spans="1:6" s="17" customFormat="1" ht="35.25" customHeight="1" x14ac:dyDescent="0.25">
      <c r="A226" s="133">
        <f t="shared" si="29"/>
        <v>8</v>
      </c>
      <c r="B226" s="134" t="s">
        <v>243</v>
      </c>
      <c r="C226" s="131">
        <v>78.05</v>
      </c>
      <c r="D226" s="135" t="s">
        <v>236</v>
      </c>
      <c r="E226" s="131"/>
      <c r="F226" s="137">
        <f t="shared" si="28"/>
        <v>0</v>
      </c>
    </row>
    <row r="227" spans="1:6" s="17" customFormat="1" ht="34.5" customHeight="1" x14ac:dyDescent="0.25">
      <c r="A227" s="133">
        <f t="shared" si="29"/>
        <v>9</v>
      </c>
      <c r="B227" s="134" t="s">
        <v>312</v>
      </c>
      <c r="C227" s="131">
        <v>765.73</v>
      </c>
      <c r="D227" s="135" t="s">
        <v>236</v>
      </c>
      <c r="E227" s="131"/>
      <c r="F227" s="137">
        <f t="shared" si="28"/>
        <v>0</v>
      </c>
    </row>
    <row r="228" spans="1:6" s="17" customFormat="1" ht="36.75" customHeight="1" x14ac:dyDescent="0.25">
      <c r="A228" s="133">
        <f t="shared" si="29"/>
        <v>10</v>
      </c>
      <c r="B228" s="134" t="s">
        <v>313</v>
      </c>
      <c r="C228" s="131">
        <v>76.400000000000006</v>
      </c>
      <c r="D228" s="135" t="s">
        <v>236</v>
      </c>
      <c r="E228" s="131"/>
      <c r="F228" s="137">
        <f t="shared" si="28"/>
        <v>0</v>
      </c>
    </row>
    <row r="229" spans="1:6" s="17" customFormat="1" ht="50.25" customHeight="1" x14ac:dyDescent="0.25">
      <c r="A229" s="133">
        <f t="shared" si="29"/>
        <v>11</v>
      </c>
      <c r="B229" s="134" t="s">
        <v>241</v>
      </c>
      <c r="C229" s="131">
        <v>35</v>
      </c>
      <c r="D229" s="135" t="s">
        <v>236</v>
      </c>
      <c r="E229" s="131"/>
      <c r="F229" s="137">
        <f t="shared" si="28"/>
        <v>0</v>
      </c>
    </row>
    <row r="230" spans="1:6" s="17" customFormat="1" ht="15.75" x14ac:dyDescent="0.25">
      <c r="A230" s="27"/>
      <c r="B230" s="14" t="s">
        <v>24</v>
      </c>
      <c r="C230" s="24"/>
      <c r="D230" s="25"/>
      <c r="E230" s="24"/>
      <c r="F230" s="136">
        <f>SUM(F219:F229)</f>
        <v>0</v>
      </c>
    </row>
    <row r="231" spans="1:6" s="17" customFormat="1" ht="15.75" x14ac:dyDescent="0.25">
      <c r="A231" s="29"/>
      <c r="B231" s="14"/>
      <c r="C231" s="24"/>
      <c r="D231" s="25"/>
      <c r="E231" s="24"/>
      <c r="F231" s="26"/>
    </row>
    <row r="232" spans="1:6" s="17" customFormat="1" ht="15.75" x14ac:dyDescent="0.25">
      <c r="A232" s="13" t="s">
        <v>25</v>
      </c>
      <c r="B232" s="14" t="s">
        <v>26</v>
      </c>
      <c r="C232" s="20"/>
      <c r="D232" s="15"/>
      <c r="E232" s="20"/>
      <c r="F232" s="21"/>
    </row>
    <row r="233" spans="1:6" s="17" customFormat="1" ht="50.25" customHeight="1" x14ac:dyDescent="0.25">
      <c r="A233" s="133">
        <v>1</v>
      </c>
      <c r="B233" s="134" t="s">
        <v>244</v>
      </c>
      <c r="C233" s="131">
        <v>897.88</v>
      </c>
      <c r="D233" s="135" t="s">
        <v>236</v>
      </c>
      <c r="E233" s="131"/>
      <c r="F233" s="137">
        <f>+E233*C233</f>
        <v>0</v>
      </c>
    </row>
    <row r="234" spans="1:6" s="17" customFormat="1" ht="69" customHeight="1" x14ac:dyDescent="0.25">
      <c r="A234" s="133">
        <f>A233+1</f>
        <v>2</v>
      </c>
      <c r="B234" s="134" t="s">
        <v>245</v>
      </c>
      <c r="C234" s="131">
        <v>102.38</v>
      </c>
      <c r="D234" s="135" t="s">
        <v>236</v>
      </c>
      <c r="E234" s="131"/>
      <c r="F234" s="137">
        <f>+E234*C234</f>
        <v>0</v>
      </c>
    </row>
    <row r="235" spans="1:6" s="17" customFormat="1" ht="50.25" customHeight="1" x14ac:dyDescent="0.25">
      <c r="A235" s="133">
        <f>A234+1</f>
        <v>3</v>
      </c>
      <c r="B235" s="138" t="s">
        <v>181</v>
      </c>
      <c r="C235" s="131">
        <v>12.24</v>
      </c>
      <c r="D235" s="135" t="s">
        <v>236</v>
      </c>
      <c r="E235" s="131"/>
      <c r="F235" s="137">
        <f t="shared" ref="F235" si="30">+E235*C235</f>
        <v>0</v>
      </c>
    </row>
    <row r="236" spans="1:6" s="17" customFormat="1" ht="69" customHeight="1" x14ac:dyDescent="0.25">
      <c r="A236" s="133">
        <f t="shared" ref="A236:A237" si="31">A235+1</f>
        <v>4</v>
      </c>
      <c r="B236" s="138" t="s">
        <v>315</v>
      </c>
      <c r="C236" s="131">
        <v>101.96</v>
      </c>
      <c r="D236" s="135" t="s">
        <v>236</v>
      </c>
      <c r="E236" s="131"/>
      <c r="F236" s="137">
        <f>+E236*C236</f>
        <v>0</v>
      </c>
    </row>
    <row r="237" spans="1:6" s="17" customFormat="1" ht="35.25" customHeight="1" x14ac:dyDescent="0.25">
      <c r="A237" s="133">
        <f t="shared" si="31"/>
        <v>5</v>
      </c>
      <c r="B237" s="134" t="s">
        <v>314</v>
      </c>
      <c r="C237" s="131">
        <v>7.35</v>
      </c>
      <c r="D237" s="135" t="s">
        <v>236</v>
      </c>
      <c r="E237" s="131"/>
      <c r="F237" s="137">
        <f t="shared" ref="F237" si="32">+E237*C237</f>
        <v>0</v>
      </c>
    </row>
    <row r="238" spans="1:6" s="17" customFormat="1" ht="15.75" x14ac:dyDescent="0.25">
      <c r="A238" s="27"/>
      <c r="B238" s="14" t="s">
        <v>24</v>
      </c>
      <c r="C238" s="24"/>
      <c r="D238" s="25"/>
      <c r="E238" s="24"/>
      <c r="F238" s="136">
        <f>SUM(F233:F237)</f>
        <v>0</v>
      </c>
    </row>
    <row r="239" spans="1:6" s="17" customFormat="1" ht="15.75" x14ac:dyDescent="0.25">
      <c r="A239" s="30"/>
      <c r="B239" s="14"/>
      <c r="C239" s="24"/>
      <c r="D239" s="25"/>
      <c r="E239" s="24"/>
      <c r="F239" s="26"/>
    </row>
    <row r="240" spans="1:6" s="17" customFormat="1" ht="15.75" x14ac:dyDescent="0.25">
      <c r="A240" s="13" t="s">
        <v>27</v>
      </c>
      <c r="B240" s="14" t="s">
        <v>28</v>
      </c>
      <c r="C240" s="20"/>
      <c r="D240" s="15"/>
      <c r="E240" s="20"/>
      <c r="F240" s="21"/>
    </row>
    <row r="241" spans="1:6" s="17" customFormat="1" ht="34.5" customHeight="1" x14ac:dyDescent="0.25">
      <c r="A241" s="133">
        <v>1</v>
      </c>
      <c r="B241" s="134" t="s">
        <v>249</v>
      </c>
      <c r="C241" s="131">
        <v>104.52</v>
      </c>
      <c r="D241" s="135" t="s">
        <v>236</v>
      </c>
      <c r="E241" s="131"/>
      <c r="F241" s="137">
        <f>+E241*C241</f>
        <v>0</v>
      </c>
    </row>
    <row r="242" spans="1:6" s="129" customFormat="1" ht="36" customHeight="1" x14ac:dyDescent="0.25">
      <c r="A242" s="133">
        <f>A241+1</f>
        <v>2</v>
      </c>
      <c r="B242" s="134" t="s">
        <v>182</v>
      </c>
      <c r="C242" s="131">
        <f>6*3*3.28</f>
        <v>59.04</v>
      </c>
      <c r="D242" s="135" t="s">
        <v>64</v>
      </c>
      <c r="E242" s="131"/>
      <c r="F242" s="137">
        <f>+E242*C242</f>
        <v>0</v>
      </c>
    </row>
    <row r="243" spans="1:6" s="17" customFormat="1" ht="50.25" customHeight="1" x14ac:dyDescent="0.25">
      <c r="A243" s="133">
        <f>A242+1</f>
        <v>3</v>
      </c>
      <c r="B243" s="134" t="s">
        <v>316</v>
      </c>
      <c r="C243" s="131">
        <v>71.42</v>
      </c>
      <c r="D243" s="135" t="s">
        <v>236</v>
      </c>
      <c r="E243" s="131"/>
      <c r="F243" s="137">
        <f>+E243*C243</f>
        <v>0</v>
      </c>
    </row>
    <row r="244" spans="1:6" s="17" customFormat="1" ht="51" customHeight="1" x14ac:dyDescent="0.25">
      <c r="A244" s="133">
        <f>A243+1</f>
        <v>4</v>
      </c>
      <c r="B244" s="134" t="s">
        <v>317</v>
      </c>
      <c r="C244" s="131">
        <v>30.9</v>
      </c>
      <c r="D244" s="135" t="s">
        <v>40</v>
      </c>
      <c r="E244" s="131"/>
      <c r="F244" s="137">
        <f t="shared" ref="F244:F247" si="33">+E244*C244</f>
        <v>0</v>
      </c>
    </row>
    <row r="245" spans="1:6" s="17" customFormat="1" ht="68.25" customHeight="1" x14ac:dyDescent="0.25">
      <c r="A245" s="133">
        <f>A244+1</f>
        <v>5</v>
      </c>
      <c r="B245" s="134" t="s">
        <v>180</v>
      </c>
      <c r="C245" s="135">
        <v>785</v>
      </c>
      <c r="D245" s="135" t="s">
        <v>236</v>
      </c>
      <c r="E245" s="131"/>
      <c r="F245" s="137">
        <f t="shared" si="33"/>
        <v>0</v>
      </c>
    </row>
    <row r="246" spans="1:6" s="17" customFormat="1" ht="84.75" customHeight="1" x14ac:dyDescent="0.25">
      <c r="A246" s="133">
        <f t="shared" ref="A246:A247" si="34">A245+1</f>
        <v>6</v>
      </c>
      <c r="B246" s="134" t="s">
        <v>183</v>
      </c>
      <c r="C246" s="135">
        <v>785</v>
      </c>
      <c r="D246" s="135" t="s">
        <v>184</v>
      </c>
      <c r="E246" s="131"/>
      <c r="F246" s="137">
        <f t="shared" si="33"/>
        <v>0</v>
      </c>
    </row>
    <row r="247" spans="1:6" s="17" customFormat="1" ht="81" customHeight="1" x14ac:dyDescent="0.25">
      <c r="A247" s="133">
        <f t="shared" si="34"/>
        <v>7</v>
      </c>
      <c r="B247" s="134" t="s">
        <v>185</v>
      </c>
      <c r="C247" s="135">
        <v>440</v>
      </c>
      <c r="D247" s="135" t="s">
        <v>236</v>
      </c>
      <c r="E247" s="131"/>
      <c r="F247" s="137">
        <f t="shared" si="33"/>
        <v>0</v>
      </c>
    </row>
    <row r="248" spans="1:6" s="17" customFormat="1" ht="15.75" x14ac:dyDescent="0.25">
      <c r="A248" s="27"/>
      <c r="B248" s="14" t="s">
        <v>24</v>
      </c>
      <c r="C248" s="24"/>
      <c r="D248" s="25"/>
      <c r="E248" s="24"/>
      <c r="F248" s="136">
        <f>SUM(F241:F247)</f>
        <v>0</v>
      </c>
    </row>
    <row r="249" spans="1:6" s="17" customFormat="1" ht="15.75" x14ac:dyDescent="0.25">
      <c r="A249" s="27"/>
      <c r="B249" s="14"/>
      <c r="C249" s="24"/>
      <c r="D249" s="25"/>
      <c r="E249" s="24"/>
      <c r="F249" s="21"/>
    </row>
    <row r="250" spans="1:6" s="17" customFormat="1" ht="15.75" x14ac:dyDescent="0.25">
      <c r="A250" s="13" t="s">
        <v>29</v>
      </c>
      <c r="B250" s="14" t="s">
        <v>30</v>
      </c>
      <c r="C250" s="20"/>
      <c r="D250" s="15"/>
      <c r="E250" s="20"/>
      <c r="F250" s="21"/>
    </row>
    <row r="251" spans="1:6" s="17" customFormat="1" ht="70.5" customHeight="1" x14ac:dyDescent="0.25">
      <c r="A251" s="133">
        <v>1</v>
      </c>
      <c r="B251" s="134" t="s">
        <v>318</v>
      </c>
      <c r="C251" s="131">
        <v>16.02</v>
      </c>
      <c r="D251" s="135" t="s">
        <v>236</v>
      </c>
      <c r="E251" s="131"/>
      <c r="F251" s="137">
        <f t="shared" ref="F251:F252" si="35">+E251*C251</f>
        <v>0</v>
      </c>
    </row>
    <row r="252" spans="1:6" s="17" customFormat="1" ht="50.25" customHeight="1" x14ac:dyDescent="0.25">
      <c r="A252" s="133">
        <f t="shared" ref="A252:A257" si="36">A251+1</f>
        <v>2</v>
      </c>
      <c r="B252" s="134" t="s">
        <v>319</v>
      </c>
      <c r="C252" s="131">
        <f>23.58*10.76</f>
        <v>253.72079999999997</v>
      </c>
      <c r="D252" s="135" t="s">
        <v>31</v>
      </c>
      <c r="E252" s="131"/>
      <c r="F252" s="137">
        <f t="shared" si="35"/>
        <v>0</v>
      </c>
    </row>
    <row r="253" spans="1:6" s="17" customFormat="1" ht="51" customHeight="1" x14ac:dyDescent="0.25">
      <c r="A253" s="133">
        <f t="shared" si="36"/>
        <v>3</v>
      </c>
      <c r="B253" s="139" t="s">
        <v>195</v>
      </c>
      <c r="C253" s="131">
        <v>1</v>
      </c>
      <c r="D253" s="135" t="s">
        <v>22</v>
      </c>
      <c r="E253" s="131"/>
      <c r="F253" s="137">
        <f>+E253*C253</f>
        <v>0</v>
      </c>
    </row>
    <row r="254" spans="1:6" s="17" customFormat="1" ht="50.25" customHeight="1" x14ac:dyDescent="0.25">
      <c r="A254" s="133">
        <f t="shared" si="36"/>
        <v>4</v>
      </c>
      <c r="B254" s="139" t="s">
        <v>194</v>
      </c>
      <c r="C254" s="131">
        <v>2</v>
      </c>
      <c r="D254" s="135" t="s">
        <v>22</v>
      </c>
      <c r="E254" s="131"/>
      <c r="F254" s="137">
        <f t="shared" ref="F254" si="37">+E254*C254</f>
        <v>0</v>
      </c>
    </row>
    <row r="255" spans="1:6" s="129" customFormat="1" ht="66" customHeight="1" x14ac:dyDescent="0.25">
      <c r="A255" s="133">
        <f t="shared" si="36"/>
        <v>5</v>
      </c>
      <c r="B255" s="139" t="s">
        <v>186</v>
      </c>
      <c r="C255" s="131">
        <v>46</v>
      </c>
      <c r="D255" s="135" t="s">
        <v>22</v>
      </c>
      <c r="E255" s="141"/>
      <c r="F255" s="137">
        <f>+E255*C255</f>
        <v>0</v>
      </c>
    </row>
    <row r="256" spans="1:6" s="129" customFormat="1" ht="66.75" customHeight="1" x14ac:dyDescent="0.25">
      <c r="A256" s="133">
        <f t="shared" si="36"/>
        <v>6</v>
      </c>
      <c r="B256" s="139" t="s">
        <v>187</v>
      </c>
      <c r="C256" s="131">
        <v>8</v>
      </c>
      <c r="D256" s="135" t="s">
        <v>22</v>
      </c>
      <c r="E256" s="141"/>
      <c r="F256" s="137">
        <f>+E256*C256</f>
        <v>0</v>
      </c>
    </row>
    <row r="257" spans="1:7" s="129" customFormat="1" ht="146.25" customHeight="1" x14ac:dyDescent="0.25">
      <c r="A257" s="133">
        <f t="shared" si="36"/>
        <v>7</v>
      </c>
      <c r="B257" s="139" t="s">
        <v>191</v>
      </c>
      <c r="C257" s="131">
        <v>1</v>
      </c>
      <c r="D257" s="135" t="s">
        <v>22</v>
      </c>
      <c r="E257" s="141"/>
      <c r="F257" s="137">
        <f>+E257*C257</f>
        <v>0</v>
      </c>
    </row>
    <row r="258" spans="1:7" s="17" customFormat="1" ht="15.75" x14ac:dyDescent="0.25">
      <c r="A258" s="27"/>
      <c r="B258" s="14" t="s">
        <v>24</v>
      </c>
      <c r="C258" s="24"/>
      <c r="D258" s="25"/>
      <c r="E258" s="24"/>
      <c r="F258" s="136">
        <f>SUM(F251:F257)</f>
        <v>0</v>
      </c>
    </row>
    <row r="259" spans="1:7" s="17" customFormat="1" ht="15.75" x14ac:dyDescent="0.25">
      <c r="A259" s="27"/>
      <c r="B259" s="23"/>
      <c r="C259" s="24"/>
      <c r="D259" s="25"/>
      <c r="E259" s="24"/>
      <c r="F259" s="26"/>
    </row>
    <row r="260" spans="1:7" s="17" customFormat="1" ht="15.75" x14ac:dyDescent="0.25">
      <c r="A260" s="13" t="s">
        <v>32</v>
      </c>
      <c r="B260" s="14" t="s">
        <v>33</v>
      </c>
      <c r="C260" s="20"/>
      <c r="D260" s="15"/>
      <c r="E260" s="20"/>
      <c r="F260" s="21"/>
    </row>
    <row r="261" spans="1:7" s="17" customFormat="1" ht="34.5" customHeight="1" x14ac:dyDescent="0.25">
      <c r="A261" s="133">
        <v>1</v>
      </c>
      <c r="B261" s="139" t="s">
        <v>320</v>
      </c>
      <c r="C261" s="131">
        <v>2177.5700000000002</v>
      </c>
      <c r="D261" s="135" t="s">
        <v>236</v>
      </c>
      <c r="E261" s="142"/>
      <c r="F261" s="137">
        <f>+E261*C261</f>
        <v>0</v>
      </c>
    </row>
    <row r="262" spans="1:7" s="17" customFormat="1" ht="33" customHeight="1" x14ac:dyDescent="0.25">
      <c r="A262" s="140">
        <f t="shared" ref="A262:A264" si="38">A261+1</f>
        <v>2</v>
      </c>
      <c r="B262" s="134" t="s">
        <v>260</v>
      </c>
      <c r="C262" s="131">
        <v>98.88</v>
      </c>
      <c r="D262" s="135" t="s">
        <v>236</v>
      </c>
      <c r="E262" s="142"/>
      <c r="F262" s="137">
        <f>+E262*C262</f>
        <v>0</v>
      </c>
    </row>
    <row r="263" spans="1:7" s="17" customFormat="1" ht="68.25" customHeight="1" x14ac:dyDescent="0.25">
      <c r="A263" s="140">
        <f t="shared" si="38"/>
        <v>3</v>
      </c>
      <c r="B263" s="134" t="s">
        <v>192</v>
      </c>
      <c r="C263" s="131">
        <v>785</v>
      </c>
      <c r="D263" s="135" t="s">
        <v>236</v>
      </c>
      <c r="E263" s="195"/>
      <c r="F263" s="137">
        <f t="shared" ref="F263:F265" si="39">+E263*C263</f>
        <v>0</v>
      </c>
    </row>
    <row r="264" spans="1:7" s="17" customFormat="1" ht="33" customHeight="1" x14ac:dyDescent="0.25">
      <c r="A264" s="140">
        <f t="shared" si="38"/>
        <v>4</v>
      </c>
      <c r="B264" s="134" t="s">
        <v>264</v>
      </c>
      <c r="C264" s="131">
        <v>71.42</v>
      </c>
      <c r="D264" s="135" t="s">
        <v>236</v>
      </c>
      <c r="E264" s="195"/>
      <c r="F264" s="137">
        <f t="shared" si="39"/>
        <v>0</v>
      </c>
    </row>
    <row r="265" spans="1:7" s="132" customFormat="1" ht="48" customHeight="1" x14ac:dyDescent="0.25">
      <c r="A265" s="140">
        <f>A264+1</f>
        <v>5</v>
      </c>
      <c r="B265" s="139" t="s">
        <v>263</v>
      </c>
      <c r="C265" s="131">
        <v>60</v>
      </c>
      <c r="D265" s="135" t="s">
        <v>22</v>
      </c>
      <c r="E265" s="141"/>
      <c r="F265" s="137">
        <f t="shared" si="39"/>
        <v>0</v>
      </c>
    </row>
    <row r="266" spans="1:7" s="17" customFormat="1" ht="15.75" x14ac:dyDescent="0.25">
      <c r="A266" s="27"/>
      <c r="B266" s="14" t="s">
        <v>24</v>
      </c>
      <c r="C266" s="24"/>
      <c r="D266" s="25"/>
      <c r="E266" s="24"/>
      <c r="F266" s="136">
        <f>SUM(F261:F265)</f>
        <v>0</v>
      </c>
    </row>
    <row r="267" spans="1:7" s="17" customFormat="1" ht="18.75" x14ac:dyDescent="0.25">
      <c r="A267" s="27"/>
      <c r="B267" s="28"/>
      <c r="C267" s="24"/>
      <c r="D267" s="25"/>
      <c r="E267" s="24"/>
      <c r="F267" s="39"/>
    </row>
    <row r="268" spans="1:7" s="17" customFormat="1" ht="18.75" customHeight="1" x14ac:dyDescent="0.25">
      <c r="A268" s="31"/>
      <c r="B268" s="143" t="s">
        <v>37</v>
      </c>
      <c r="C268" s="32"/>
      <c r="D268" s="32"/>
      <c r="E268" s="33"/>
      <c r="F268" s="136">
        <f>SUM(F218:F266)/2</f>
        <v>0</v>
      </c>
      <c r="G268" s="130">
        <f>+F266+F258+F248+F238+F230</f>
        <v>0</v>
      </c>
    </row>
    <row r="269" spans="1:7" s="17" customFormat="1" ht="18.75" x14ac:dyDescent="0.25">
      <c r="A269" s="27"/>
      <c r="B269" s="28"/>
      <c r="C269" s="24"/>
      <c r="D269" s="25"/>
      <c r="E269" s="24"/>
      <c r="F269" s="39"/>
    </row>
    <row r="270" spans="1:7" s="17" customFormat="1" ht="15.75" x14ac:dyDescent="0.25">
      <c r="A270" s="18" t="s">
        <v>131</v>
      </c>
      <c r="B270" s="19" t="s">
        <v>39</v>
      </c>
      <c r="C270" s="15"/>
      <c r="D270" s="15"/>
      <c r="E270" s="15"/>
      <c r="F270" s="16"/>
    </row>
    <row r="271" spans="1:7" ht="15.75" x14ac:dyDescent="0.25">
      <c r="A271" s="13"/>
      <c r="B271" s="14"/>
      <c r="C271" s="15"/>
      <c r="D271" s="15"/>
      <c r="E271" s="15"/>
      <c r="F271" s="16"/>
    </row>
    <row r="272" spans="1:7" ht="15.75" x14ac:dyDescent="0.25">
      <c r="A272" s="55" t="s">
        <v>20</v>
      </c>
      <c r="B272" s="47" t="s">
        <v>39</v>
      </c>
      <c r="C272" s="56"/>
      <c r="D272" s="57"/>
      <c r="E272" s="56"/>
      <c r="F272" s="48"/>
    </row>
    <row r="273" spans="1:7" ht="50.25" customHeight="1" x14ac:dyDescent="0.25">
      <c r="A273" s="133">
        <v>1</v>
      </c>
      <c r="B273" s="134" t="s">
        <v>265</v>
      </c>
      <c r="C273" s="131">
        <v>4</v>
      </c>
      <c r="D273" s="135" t="s">
        <v>22</v>
      </c>
      <c r="E273" s="131"/>
      <c r="F273" s="137">
        <f>+E273*C273</f>
        <v>0</v>
      </c>
    </row>
    <row r="274" spans="1:7" ht="51" customHeight="1" x14ac:dyDescent="0.25">
      <c r="A274" s="133">
        <f>A273+1</f>
        <v>2</v>
      </c>
      <c r="B274" s="139" t="s">
        <v>266</v>
      </c>
      <c r="C274" s="131">
        <v>4</v>
      </c>
      <c r="D274" s="135" t="s">
        <v>22</v>
      </c>
      <c r="E274" s="131"/>
      <c r="F274" s="137">
        <f t="shared" ref="F274:F286" si="40">+E274*C274</f>
        <v>0</v>
      </c>
    </row>
    <row r="275" spans="1:7" ht="66.75" customHeight="1" x14ac:dyDescent="0.25">
      <c r="A275" s="133">
        <f>A274+1</f>
        <v>3</v>
      </c>
      <c r="B275" s="134" t="s">
        <v>268</v>
      </c>
      <c r="C275" s="131">
        <v>1</v>
      </c>
      <c r="D275" s="135" t="s">
        <v>22</v>
      </c>
      <c r="E275" s="131"/>
      <c r="F275" s="137">
        <f t="shared" si="40"/>
        <v>0</v>
      </c>
    </row>
    <row r="276" spans="1:7" ht="32.25" customHeight="1" x14ac:dyDescent="0.25">
      <c r="A276" s="133">
        <f t="shared" ref="A276:A286" si="41">A275+1</f>
        <v>4</v>
      </c>
      <c r="B276" s="134" t="s">
        <v>269</v>
      </c>
      <c r="C276" s="131">
        <v>3</v>
      </c>
      <c r="D276" s="135" t="s">
        <v>22</v>
      </c>
      <c r="E276" s="131"/>
      <c r="F276" s="137">
        <f t="shared" si="40"/>
        <v>0</v>
      </c>
    </row>
    <row r="277" spans="1:7" ht="15.75" x14ac:dyDescent="0.25">
      <c r="A277" s="133">
        <f t="shared" si="41"/>
        <v>5</v>
      </c>
      <c r="B277" s="134" t="s">
        <v>321</v>
      </c>
      <c r="C277" s="131">
        <v>258</v>
      </c>
      <c r="D277" s="135" t="s">
        <v>40</v>
      </c>
      <c r="E277" s="131"/>
      <c r="F277" s="137">
        <f t="shared" si="40"/>
        <v>0</v>
      </c>
    </row>
    <row r="278" spans="1:7" ht="15.75" x14ac:dyDescent="0.25">
      <c r="A278" s="133">
        <f t="shared" si="41"/>
        <v>6</v>
      </c>
      <c r="B278" s="134" t="s">
        <v>270</v>
      </c>
      <c r="C278" s="178">
        <v>19.8</v>
      </c>
      <c r="D278" s="135" t="s">
        <v>40</v>
      </c>
      <c r="E278" s="131"/>
      <c r="F278" s="137">
        <f t="shared" si="40"/>
        <v>0</v>
      </c>
    </row>
    <row r="279" spans="1:7" ht="15.75" x14ac:dyDescent="0.25">
      <c r="A279" s="133">
        <f t="shared" si="41"/>
        <v>7</v>
      </c>
      <c r="B279" s="134" t="s">
        <v>271</v>
      </c>
      <c r="C279" s="145">
        <v>28</v>
      </c>
      <c r="D279" s="135" t="s">
        <v>40</v>
      </c>
      <c r="E279" s="131"/>
      <c r="F279" s="137">
        <f t="shared" si="40"/>
        <v>0</v>
      </c>
    </row>
    <row r="280" spans="1:7" ht="15.75" x14ac:dyDescent="0.25">
      <c r="A280" s="133">
        <f t="shared" si="41"/>
        <v>8</v>
      </c>
      <c r="B280" s="134" t="s">
        <v>272</v>
      </c>
      <c r="C280" s="145">
        <v>19.8</v>
      </c>
      <c r="D280" s="135" t="s">
        <v>40</v>
      </c>
      <c r="E280" s="131"/>
      <c r="F280" s="137">
        <f t="shared" si="40"/>
        <v>0</v>
      </c>
    </row>
    <row r="281" spans="1:7" ht="15.75" x14ac:dyDescent="0.25">
      <c r="A281" s="133">
        <f t="shared" si="41"/>
        <v>9</v>
      </c>
      <c r="B281" s="134" t="s">
        <v>273</v>
      </c>
      <c r="C281" s="145">
        <v>2.4</v>
      </c>
      <c r="D281" s="135" t="s">
        <v>40</v>
      </c>
      <c r="E281" s="131"/>
      <c r="F281" s="137">
        <f t="shared" si="40"/>
        <v>0</v>
      </c>
    </row>
    <row r="282" spans="1:7" ht="35.25" customHeight="1" x14ac:dyDescent="0.25">
      <c r="A282" s="133">
        <f t="shared" si="41"/>
        <v>10</v>
      </c>
      <c r="B282" s="144" t="s">
        <v>274</v>
      </c>
      <c r="C282" s="142">
        <f>C274</f>
        <v>4</v>
      </c>
      <c r="D282" s="146" t="s">
        <v>22</v>
      </c>
      <c r="E282" s="142"/>
      <c r="F282" s="137">
        <f t="shared" si="40"/>
        <v>0</v>
      </c>
    </row>
    <row r="283" spans="1:7" ht="33" customHeight="1" x14ac:dyDescent="0.25">
      <c r="A283" s="133">
        <f t="shared" si="41"/>
        <v>11</v>
      </c>
      <c r="B283" s="134" t="s">
        <v>322</v>
      </c>
      <c r="C283" s="131">
        <f>2</f>
        <v>2</v>
      </c>
      <c r="D283" s="146" t="s">
        <v>22</v>
      </c>
      <c r="E283" s="131"/>
      <c r="F283" s="137">
        <f t="shared" si="40"/>
        <v>0</v>
      </c>
    </row>
    <row r="284" spans="1:7" s="132" customFormat="1" ht="33.75" customHeight="1" x14ac:dyDescent="0.25">
      <c r="A284" s="140">
        <f t="shared" si="41"/>
        <v>12</v>
      </c>
      <c r="B284" s="139" t="s">
        <v>277</v>
      </c>
      <c r="C284" s="131">
        <v>2</v>
      </c>
      <c r="D284" s="135" t="s">
        <v>22</v>
      </c>
      <c r="E284" s="141"/>
      <c r="F284" s="137">
        <f t="shared" si="40"/>
        <v>0</v>
      </c>
    </row>
    <row r="285" spans="1:7" ht="36" customHeight="1" x14ac:dyDescent="0.25">
      <c r="A285" s="140">
        <f t="shared" si="41"/>
        <v>13</v>
      </c>
      <c r="B285" s="134" t="s">
        <v>276</v>
      </c>
      <c r="C285" s="131">
        <f>C273</f>
        <v>4</v>
      </c>
      <c r="D285" s="146" t="s">
        <v>22</v>
      </c>
      <c r="E285" s="131"/>
      <c r="F285" s="137">
        <f t="shared" si="40"/>
        <v>0</v>
      </c>
    </row>
    <row r="286" spans="1:7" ht="35.25" customHeight="1" x14ac:dyDescent="0.25">
      <c r="A286" s="140">
        <f t="shared" si="41"/>
        <v>14</v>
      </c>
      <c r="B286" s="134" t="s">
        <v>278</v>
      </c>
      <c r="C286" s="131">
        <v>2</v>
      </c>
      <c r="D286" s="146" t="s">
        <v>22</v>
      </c>
      <c r="E286" s="131"/>
      <c r="F286" s="137">
        <f t="shared" si="40"/>
        <v>0</v>
      </c>
      <c r="G286" s="17"/>
    </row>
    <row r="287" spans="1:7" ht="15.75" x14ac:dyDescent="0.25">
      <c r="A287" s="46"/>
      <c r="B287" s="47" t="s">
        <v>24</v>
      </c>
      <c r="C287" s="33"/>
      <c r="D287" s="32"/>
      <c r="E287" s="33"/>
      <c r="F287" s="48">
        <f>SUM(F273:F286)</f>
        <v>0</v>
      </c>
    </row>
    <row r="288" spans="1:7" ht="18.75" x14ac:dyDescent="0.25">
      <c r="A288" s="27"/>
      <c r="B288" s="28"/>
      <c r="C288" s="24"/>
      <c r="D288" s="25"/>
      <c r="E288" s="24"/>
      <c r="F288" s="39"/>
    </row>
    <row r="289" spans="1:6" ht="15.75" x14ac:dyDescent="0.25">
      <c r="A289" s="13" t="s">
        <v>25</v>
      </c>
      <c r="B289" s="14" t="s">
        <v>42</v>
      </c>
      <c r="C289" s="15"/>
      <c r="D289" s="15"/>
      <c r="E289" s="15"/>
      <c r="F289" s="16"/>
    </row>
    <row r="290" spans="1:6" ht="15.75" x14ac:dyDescent="0.25">
      <c r="A290" s="22">
        <v>1</v>
      </c>
      <c r="B290" s="23" t="s">
        <v>281</v>
      </c>
      <c r="C290" s="116">
        <v>12</v>
      </c>
      <c r="D290" s="105" t="s">
        <v>40</v>
      </c>
      <c r="E290" s="104"/>
      <c r="F290" s="37">
        <f t="shared" ref="F290:F292" si="42">+E290*C290</f>
        <v>0</v>
      </c>
    </row>
    <row r="291" spans="1:6" ht="15.75" x14ac:dyDescent="0.25">
      <c r="A291" s="140">
        <f>A290+1</f>
        <v>2</v>
      </c>
      <c r="B291" s="23" t="s">
        <v>283</v>
      </c>
      <c r="C291" s="116">
        <v>9</v>
      </c>
      <c r="D291" s="105" t="s">
        <v>40</v>
      </c>
      <c r="E291" s="104"/>
      <c r="F291" s="37">
        <f t="shared" si="42"/>
        <v>0</v>
      </c>
    </row>
    <row r="292" spans="1:6" ht="15.75" x14ac:dyDescent="0.25">
      <c r="A292" s="140">
        <f>A291+1</f>
        <v>3</v>
      </c>
      <c r="B292" s="23" t="s">
        <v>284</v>
      </c>
      <c r="C292" s="116">
        <f>12*6+8</f>
        <v>80</v>
      </c>
      <c r="D292" s="105" t="s">
        <v>40</v>
      </c>
      <c r="E292" s="104"/>
      <c r="F292" s="37">
        <f t="shared" si="42"/>
        <v>0</v>
      </c>
    </row>
    <row r="293" spans="1:6" ht="15.75" x14ac:dyDescent="0.25">
      <c r="A293" s="46"/>
      <c r="B293" s="47" t="s">
        <v>24</v>
      </c>
      <c r="C293" s="33"/>
      <c r="D293" s="32"/>
      <c r="E293" s="33"/>
      <c r="F293" s="48">
        <f>SUM(F290:F292)</f>
        <v>0</v>
      </c>
    </row>
    <row r="294" spans="1:6" ht="18.75" x14ac:dyDescent="0.25">
      <c r="A294" s="61"/>
      <c r="B294" s="14"/>
      <c r="C294" s="23"/>
      <c r="D294" s="23"/>
      <c r="E294" s="45"/>
      <c r="F294" s="108"/>
    </row>
    <row r="295" spans="1:6" ht="19.5" customHeight="1" x14ac:dyDescent="0.25">
      <c r="A295" s="40" t="s">
        <v>27</v>
      </c>
      <c r="B295" s="41" t="s">
        <v>43</v>
      </c>
      <c r="C295" s="165"/>
      <c r="D295" s="166"/>
      <c r="E295" s="165"/>
      <c r="F295" s="167"/>
    </row>
    <row r="296" spans="1:6" ht="15.75" x14ac:dyDescent="0.25">
      <c r="A296" s="153">
        <v>1</v>
      </c>
      <c r="B296" s="59" t="s">
        <v>44</v>
      </c>
      <c r="C296" s="147"/>
      <c r="D296" s="147"/>
      <c r="E296" s="148"/>
      <c r="F296" s="147"/>
    </row>
    <row r="297" spans="1:6" ht="15.75" x14ac:dyDescent="0.25">
      <c r="A297" s="154">
        <f>A296+0.1</f>
        <v>1.1000000000000001</v>
      </c>
      <c r="B297" s="149" t="s">
        <v>285</v>
      </c>
      <c r="C297" s="170">
        <v>1</v>
      </c>
      <c r="D297" s="171" t="s">
        <v>51</v>
      </c>
      <c r="E297" s="172"/>
      <c r="F297" s="170">
        <f>C297*E297</f>
        <v>0</v>
      </c>
    </row>
    <row r="298" spans="1:6" ht="15.75" x14ac:dyDescent="0.25">
      <c r="A298" s="154"/>
      <c r="B298" s="147"/>
      <c r="C298" s="118"/>
      <c r="D298" s="119"/>
      <c r="E298" s="106"/>
      <c r="F298" s="118"/>
    </row>
    <row r="299" spans="1:6" ht="31.5" x14ac:dyDescent="0.25">
      <c r="A299" s="153">
        <v>2</v>
      </c>
      <c r="B299" s="112" t="s">
        <v>45</v>
      </c>
      <c r="C299" s="118"/>
      <c r="D299" s="119"/>
      <c r="E299" s="106"/>
      <c r="F299" s="118"/>
    </row>
    <row r="300" spans="1:6" ht="15.75" x14ac:dyDescent="0.25">
      <c r="A300" s="153">
        <f>A299+0.1</f>
        <v>2.1</v>
      </c>
      <c r="B300" s="112" t="s">
        <v>46</v>
      </c>
      <c r="C300" s="118"/>
      <c r="D300" s="119"/>
      <c r="E300" s="106"/>
      <c r="F300" s="118"/>
    </row>
    <row r="301" spans="1:6" ht="15.75" x14ac:dyDescent="0.25">
      <c r="A301" s="154">
        <f>A300+0.01</f>
        <v>2.11</v>
      </c>
      <c r="B301" s="147" t="s">
        <v>286</v>
      </c>
      <c r="C301" s="118">
        <f>4.9*6</f>
        <v>29.400000000000002</v>
      </c>
      <c r="D301" s="119" t="s">
        <v>40</v>
      </c>
      <c r="E301" s="106"/>
      <c r="F301" s="118">
        <f t="shared" ref="F301:F304" si="43">C301*E301</f>
        <v>0</v>
      </c>
    </row>
    <row r="302" spans="1:6" ht="15.75" x14ac:dyDescent="0.25">
      <c r="A302" s="154">
        <f t="shared" ref="A302:A304" si="44">A301+0.01</f>
        <v>2.1199999999999997</v>
      </c>
      <c r="B302" s="147" t="s">
        <v>287</v>
      </c>
      <c r="C302" s="118">
        <f>4.9*8</f>
        <v>39.200000000000003</v>
      </c>
      <c r="D302" s="119" t="s">
        <v>40</v>
      </c>
      <c r="E302" s="106"/>
      <c r="F302" s="118">
        <f t="shared" si="43"/>
        <v>0</v>
      </c>
    </row>
    <row r="303" spans="1:6" ht="15.75" x14ac:dyDescent="0.25">
      <c r="A303" s="154">
        <f t="shared" si="44"/>
        <v>2.1299999999999994</v>
      </c>
      <c r="B303" s="147" t="s">
        <v>288</v>
      </c>
      <c r="C303" s="118">
        <f>4.9*17</f>
        <v>83.300000000000011</v>
      </c>
      <c r="D303" s="119" t="s">
        <v>40</v>
      </c>
      <c r="E303" s="106"/>
      <c r="F303" s="118">
        <f t="shared" si="43"/>
        <v>0</v>
      </c>
    </row>
    <row r="304" spans="1:6" ht="15.75" x14ac:dyDescent="0.25">
      <c r="A304" s="154">
        <f t="shared" si="44"/>
        <v>2.1399999999999992</v>
      </c>
      <c r="B304" s="147" t="s">
        <v>289</v>
      </c>
      <c r="C304" s="118">
        <f>4.9*6</f>
        <v>29.400000000000002</v>
      </c>
      <c r="D304" s="119" t="s">
        <v>40</v>
      </c>
      <c r="E304" s="106"/>
      <c r="F304" s="118">
        <f t="shared" si="43"/>
        <v>0</v>
      </c>
    </row>
    <row r="305" spans="1:7" ht="15.75" x14ac:dyDescent="0.25">
      <c r="A305" s="154"/>
      <c r="B305" s="147"/>
      <c r="C305" s="118"/>
      <c r="D305" s="119"/>
      <c r="E305" s="106"/>
      <c r="F305" s="118"/>
    </row>
    <row r="306" spans="1:7" ht="15.75" x14ac:dyDescent="0.25">
      <c r="A306" s="153">
        <f>A300+0.1</f>
        <v>2.2000000000000002</v>
      </c>
      <c r="B306" s="59" t="s">
        <v>47</v>
      </c>
      <c r="C306" s="118"/>
      <c r="D306" s="119"/>
      <c r="E306" s="106"/>
      <c r="F306" s="118"/>
    </row>
    <row r="307" spans="1:7" ht="15.75" x14ac:dyDescent="0.25">
      <c r="A307" s="154">
        <f>A306+0.01</f>
        <v>2.21</v>
      </c>
      <c r="B307" s="147" t="s">
        <v>290</v>
      </c>
      <c r="C307" s="118">
        <v>1</v>
      </c>
      <c r="D307" s="119" t="s">
        <v>22</v>
      </c>
      <c r="E307" s="106"/>
      <c r="F307" s="118">
        <f>C307*E307</f>
        <v>0</v>
      </c>
    </row>
    <row r="308" spans="1:7" ht="15.75" x14ac:dyDescent="0.25">
      <c r="A308" s="154"/>
      <c r="B308" s="147"/>
      <c r="C308" s="118"/>
      <c r="D308" s="119"/>
      <c r="E308" s="106"/>
      <c r="F308" s="118"/>
    </row>
    <row r="309" spans="1:7" ht="15.75" x14ac:dyDescent="0.25">
      <c r="A309" s="153">
        <f>A306+0.1</f>
        <v>2.3000000000000003</v>
      </c>
      <c r="B309" s="59" t="s">
        <v>48</v>
      </c>
      <c r="C309" s="118"/>
      <c r="D309" s="119"/>
      <c r="E309" s="106"/>
      <c r="F309" s="118"/>
    </row>
    <row r="310" spans="1:7" ht="15.75" x14ac:dyDescent="0.25">
      <c r="A310" s="154">
        <f>A309+0.01</f>
        <v>2.31</v>
      </c>
      <c r="B310" s="147" t="s">
        <v>291</v>
      </c>
      <c r="C310" s="173">
        <v>45</v>
      </c>
      <c r="D310" s="174" t="s">
        <v>22</v>
      </c>
      <c r="E310" s="141"/>
      <c r="F310" s="173">
        <f>C310*E310</f>
        <v>0</v>
      </c>
    </row>
    <row r="311" spans="1:7" ht="15.75" x14ac:dyDescent="0.25">
      <c r="A311" s="154"/>
      <c r="B311" s="147"/>
      <c r="C311" s="173"/>
      <c r="D311" s="174"/>
      <c r="E311" s="141"/>
      <c r="F311" s="173"/>
    </row>
    <row r="312" spans="1:7" ht="15.75" x14ac:dyDescent="0.25">
      <c r="A312" s="153">
        <f>A309+0.1</f>
        <v>2.4000000000000004</v>
      </c>
      <c r="B312" s="59" t="s">
        <v>49</v>
      </c>
      <c r="C312" s="173"/>
      <c r="D312" s="174"/>
      <c r="E312" s="141"/>
      <c r="F312" s="173"/>
    </row>
    <row r="313" spans="1:7" ht="15.75" x14ac:dyDescent="0.25">
      <c r="A313" s="154">
        <f>A312+0.01</f>
        <v>2.41</v>
      </c>
      <c r="B313" s="147" t="s">
        <v>294</v>
      </c>
      <c r="C313" s="173">
        <v>45</v>
      </c>
      <c r="D313" s="174" t="s">
        <v>22</v>
      </c>
      <c r="E313" s="141"/>
      <c r="F313" s="173">
        <f>C313*E313</f>
        <v>0</v>
      </c>
    </row>
    <row r="314" spans="1:7" ht="15.75" x14ac:dyDescent="0.25">
      <c r="A314" s="154"/>
      <c r="B314" s="147"/>
      <c r="C314" s="173"/>
      <c r="D314" s="174"/>
      <c r="E314" s="141"/>
      <c r="F314" s="173"/>
    </row>
    <row r="315" spans="1:7" ht="47.25" x14ac:dyDescent="0.25">
      <c r="A315" s="153">
        <v>3</v>
      </c>
      <c r="B315" s="59" t="s">
        <v>293</v>
      </c>
      <c r="C315" s="173">
        <v>2</v>
      </c>
      <c r="D315" s="174" t="s">
        <v>22</v>
      </c>
      <c r="E315" s="141"/>
      <c r="F315" s="173">
        <f>C315*E315</f>
        <v>0</v>
      </c>
    </row>
    <row r="316" spans="1:7" ht="15.75" x14ac:dyDescent="0.25">
      <c r="A316" s="154"/>
      <c r="B316" s="147"/>
      <c r="C316" s="150"/>
      <c r="D316" s="151"/>
      <c r="E316" s="152"/>
      <c r="F316" s="150"/>
    </row>
    <row r="317" spans="1:7" ht="15.75" x14ac:dyDescent="0.25">
      <c r="A317" s="46"/>
      <c r="B317" s="47" t="s">
        <v>24</v>
      </c>
      <c r="C317" s="33"/>
      <c r="D317" s="32"/>
      <c r="E317" s="33"/>
      <c r="F317" s="48">
        <f>SUM(F297:F316)</f>
        <v>0</v>
      </c>
    </row>
    <row r="318" spans="1:7" ht="15.75" x14ac:dyDescent="0.25">
      <c r="A318" s="27"/>
      <c r="B318" s="14"/>
      <c r="C318" s="24"/>
      <c r="D318" s="25"/>
      <c r="E318" s="24"/>
      <c r="F318" s="21"/>
    </row>
    <row r="319" spans="1:7" s="17" customFormat="1" ht="31.5" x14ac:dyDescent="0.25">
      <c r="A319" s="31"/>
      <c r="B319" s="160" t="s">
        <v>53</v>
      </c>
      <c r="C319" s="32"/>
      <c r="D319" s="32"/>
      <c r="E319" s="33"/>
      <c r="F319" s="48">
        <f>SUM(F272:F317)/2</f>
        <v>0</v>
      </c>
      <c r="G319" s="130">
        <f>+F317+F293+F287</f>
        <v>0</v>
      </c>
    </row>
    <row r="320" spans="1:7" ht="15.75" x14ac:dyDescent="0.25">
      <c r="A320" s="53"/>
      <c r="B320" s="49"/>
      <c r="C320" s="50"/>
      <c r="D320" s="51"/>
      <c r="E320" s="52"/>
      <c r="F320" s="54"/>
    </row>
    <row r="321" spans="1:7" s="17" customFormat="1" ht="15.75" x14ac:dyDescent="0.25">
      <c r="A321" s="18" t="s">
        <v>174</v>
      </c>
      <c r="B321" s="19" t="s">
        <v>55</v>
      </c>
      <c r="C321" s="15"/>
      <c r="D321" s="15"/>
      <c r="E321" s="15"/>
      <c r="F321" s="16"/>
    </row>
    <row r="322" spans="1:7" ht="15.75" x14ac:dyDescent="0.25">
      <c r="A322" s="58"/>
      <c r="B322" s="70"/>
      <c r="C322" s="71"/>
      <c r="D322" s="72"/>
      <c r="E322" s="73"/>
      <c r="F322" s="74"/>
      <c r="G322" s="17"/>
    </row>
    <row r="323" spans="1:7" ht="15.75" x14ac:dyDescent="0.25">
      <c r="A323" s="58" t="s">
        <v>20</v>
      </c>
      <c r="B323" s="59" t="s">
        <v>21</v>
      </c>
      <c r="C323" s="15"/>
      <c r="D323" s="15"/>
      <c r="E323" s="15"/>
      <c r="F323" s="15"/>
      <c r="G323" s="17"/>
    </row>
    <row r="324" spans="1:7" ht="35.25" customHeight="1" x14ac:dyDescent="0.25">
      <c r="A324" s="22">
        <v>1</v>
      </c>
      <c r="B324" s="23" t="s">
        <v>104</v>
      </c>
      <c r="C324" s="104">
        <v>1</v>
      </c>
      <c r="D324" s="105" t="s">
        <v>51</v>
      </c>
      <c r="E324" s="104"/>
      <c r="F324" s="37">
        <f>+E324*C324</f>
        <v>0</v>
      </c>
      <c r="G324" s="17"/>
    </row>
    <row r="325" spans="1:7" ht="51" customHeight="1" x14ac:dyDescent="0.25">
      <c r="A325" s="60">
        <f>A324+1</f>
        <v>2</v>
      </c>
      <c r="B325" s="23" t="s">
        <v>299</v>
      </c>
      <c r="C325" s="104">
        <v>1</v>
      </c>
      <c r="D325" s="105" t="s">
        <v>51</v>
      </c>
      <c r="E325" s="104"/>
      <c r="F325" s="104">
        <f t="shared" ref="F325" si="45">+E325*C325</f>
        <v>0</v>
      </c>
      <c r="G325" s="17"/>
    </row>
    <row r="326" spans="1:7" ht="15.75" x14ac:dyDescent="0.25">
      <c r="A326" s="62"/>
      <c r="B326" s="47" t="s">
        <v>24</v>
      </c>
      <c r="C326" s="33"/>
      <c r="D326" s="32"/>
      <c r="E326" s="33"/>
      <c r="F326" s="56">
        <f>SUM(F324:F325)</f>
        <v>0</v>
      </c>
      <c r="G326" s="17"/>
    </row>
    <row r="327" spans="1:7" ht="15.75" x14ac:dyDescent="0.25">
      <c r="A327" s="63"/>
      <c r="B327" s="14"/>
      <c r="C327" s="24"/>
      <c r="D327" s="25"/>
      <c r="E327" s="24"/>
      <c r="F327" s="20"/>
      <c r="G327" s="17"/>
    </row>
    <row r="328" spans="1:7" ht="15.75" x14ac:dyDescent="0.25">
      <c r="A328" s="58" t="s">
        <v>25</v>
      </c>
      <c r="B328" s="59" t="s">
        <v>300</v>
      </c>
      <c r="C328" s="24"/>
      <c r="D328" s="25"/>
      <c r="E328" s="24"/>
      <c r="F328" s="24"/>
      <c r="G328" s="17"/>
    </row>
    <row r="329" spans="1:7" ht="99" customHeight="1" x14ac:dyDescent="0.25">
      <c r="A329" s="22">
        <v>1</v>
      </c>
      <c r="B329" s="23" t="s">
        <v>56</v>
      </c>
      <c r="C329" s="104">
        <v>130</v>
      </c>
      <c r="D329" s="105" t="s">
        <v>22</v>
      </c>
      <c r="E329" s="104"/>
      <c r="F329" s="104">
        <f t="shared" ref="F329:F336" si="46">+E329*C329</f>
        <v>0</v>
      </c>
      <c r="G329" s="17"/>
    </row>
    <row r="330" spans="1:7" ht="98.25" customHeight="1" x14ac:dyDescent="0.25">
      <c r="A330" s="22">
        <f t="shared" ref="A330:A336" si="47">A329+1</f>
        <v>2</v>
      </c>
      <c r="B330" s="23" t="s">
        <v>57</v>
      </c>
      <c r="C330" s="104">
        <v>13</v>
      </c>
      <c r="D330" s="105" t="s">
        <v>22</v>
      </c>
      <c r="E330" s="104"/>
      <c r="F330" s="104">
        <f t="shared" si="46"/>
        <v>0</v>
      </c>
      <c r="G330" s="17"/>
    </row>
    <row r="331" spans="1:7" ht="98.25" customHeight="1" x14ac:dyDescent="0.25">
      <c r="A331" s="22">
        <f t="shared" si="47"/>
        <v>3</v>
      </c>
      <c r="B331" s="23" t="s">
        <v>58</v>
      </c>
      <c r="C331" s="104">
        <v>33</v>
      </c>
      <c r="D331" s="105" t="s">
        <v>22</v>
      </c>
      <c r="E331" s="104"/>
      <c r="F331" s="104">
        <f t="shared" si="46"/>
        <v>0</v>
      </c>
      <c r="G331" s="17"/>
    </row>
    <row r="332" spans="1:7" ht="81.75" customHeight="1" x14ac:dyDescent="0.25">
      <c r="A332" s="22">
        <f t="shared" si="47"/>
        <v>4</v>
      </c>
      <c r="B332" s="23" t="s">
        <v>59</v>
      </c>
      <c r="C332" s="104">
        <v>33</v>
      </c>
      <c r="D332" s="105" t="s">
        <v>22</v>
      </c>
      <c r="E332" s="104"/>
      <c r="F332" s="104">
        <f t="shared" si="46"/>
        <v>0</v>
      </c>
      <c r="G332" s="17"/>
    </row>
    <row r="333" spans="1:7" ht="83.25" customHeight="1" x14ac:dyDescent="0.25">
      <c r="A333" s="22">
        <f t="shared" si="47"/>
        <v>5</v>
      </c>
      <c r="B333" s="23" t="s">
        <v>60</v>
      </c>
      <c r="C333" s="104">
        <v>62</v>
      </c>
      <c r="D333" s="105" t="s">
        <v>22</v>
      </c>
      <c r="E333" s="104"/>
      <c r="F333" s="104">
        <f t="shared" si="46"/>
        <v>0</v>
      </c>
      <c r="G333" s="17"/>
    </row>
    <row r="334" spans="1:7" ht="80.25" customHeight="1" x14ac:dyDescent="0.25">
      <c r="A334" s="22">
        <f t="shared" si="47"/>
        <v>6</v>
      </c>
      <c r="B334" s="23" t="s">
        <v>61</v>
      </c>
      <c r="C334" s="104">
        <v>10</v>
      </c>
      <c r="D334" s="105" t="s">
        <v>22</v>
      </c>
      <c r="E334" s="104"/>
      <c r="F334" s="104">
        <f t="shared" si="46"/>
        <v>0</v>
      </c>
      <c r="G334" s="17"/>
    </row>
    <row r="335" spans="1:7" ht="82.5" customHeight="1" x14ac:dyDescent="0.25">
      <c r="A335" s="22">
        <f t="shared" si="47"/>
        <v>7</v>
      </c>
      <c r="B335" s="23" t="s">
        <v>105</v>
      </c>
      <c r="C335" s="104">
        <v>2</v>
      </c>
      <c r="D335" s="105" t="s">
        <v>22</v>
      </c>
      <c r="E335" s="104"/>
      <c r="F335" s="104">
        <f t="shared" si="46"/>
        <v>0</v>
      </c>
      <c r="G335" s="17"/>
    </row>
    <row r="336" spans="1:7" ht="129.75" customHeight="1" x14ac:dyDescent="0.25">
      <c r="A336" s="22">
        <f t="shared" si="47"/>
        <v>8</v>
      </c>
      <c r="B336" s="23" t="s">
        <v>62</v>
      </c>
      <c r="C336" s="104">
        <v>170</v>
      </c>
      <c r="D336" s="105" t="s">
        <v>22</v>
      </c>
      <c r="E336" s="104"/>
      <c r="F336" s="104">
        <f t="shared" si="46"/>
        <v>0</v>
      </c>
      <c r="G336" s="17"/>
    </row>
    <row r="337" spans="1:7" ht="15.75" x14ac:dyDescent="0.25">
      <c r="A337" s="62"/>
      <c r="B337" s="47" t="s">
        <v>24</v>
      </c>
      <c r="C337" s="33"/>
      <c r="D337" s="32"/>
      <c r="E337" s="33"/>
      <c r="F337" s="56">
        <f>SUM(F329:F336)</f>
        <v>0</v>
      </c>
      <c r="G337" s="17"/>
    </row>
    <row r="338" spans="1:7" ht="15.75" x14ac:dyDescent="0.25">
      <c r="A338" s="63"/>
      <c r="B338" s="14"/>
      <c r="C338" s="24"/>
      <c r="D338" s="25"/>
      <c r="E338" s="24"/>
      <c r="F338" s="20"/>
      <c r="G338" s="17"/>
    </row>
    <row r="339" spans="1:7" ht="15.75" x14ac:dyDescent="0.25">
      <c r="A339" s="58" t="s">
        <v>27</v>
      </c>
      <c r="B339" s="59" t="s">
        <v>143</v>
      </c>
      <c r="C339" s="24"/>
      <c r="D339" s="25"/>
      <c r="E339" s="24"/>
      <c r="F339" s="24"/>
      <c r="G339" s="17"/>
    </row>
    <row r="340" spans="1:7" ht="68.25" customHeight="1" x14ac:dyDescent="0.25">
      <c r="A340" s="175">
        <v>1</v>
      </c>
      <c r="B340" s="23" t="s">
        <v>65</v>
      </c>
      <c r="C340" s="104">
        <v>30</v>
      </c>
      <c r="D340" s="105" t="s">
        <v>64</v>
      </c>
      <c r="E340" s="104"/>
      <c r="F340" s="104">
        <f t="shared" ref="F340:F342" si="48">+E340*C340</f>
        <v>0</v>
      </c>
      <c r="G340" s="17"/>
    </row>
    <row r="341" spans="1:7" ht="68.25" customHeight="1" x14ac:dyDescent="0.25">
      <c r="A341" s="175">
        <f>A340+1</f>
        <v>2</v>
      </c>
      <c r="B341" s="23" t="s">
        <v>66</v>
      </c>
      <c r="C341" s="104">
        <v>30</v>
      </c>
      <c r="D341" s="105" t="s">
        <v>64</v>
      </c>
      <c r="E341" s="104"/>
      <c r="F341" s="104">
        <f t="shared" si="48"/>
        <v>0</v>
      </c>
      <c r="G341" s="17"/>
    </row>
    <row r="342" spans="1:7" ht="66" customHeight="1" x14ac:dyDescent="0.25">
      <c r="A342" s="175">
        <f>A341+1</f>
        <v>3</v>
      </c>
      <c r="B342" s="23" t="s">
        <v>67</v>
      </c>
      <c r="C342" s="104">
        <v>4</v>
      </c>
      <c r="D342" s="105" t="s">
        <v>22</v>
      </c>
      <c r="E342" s="104"/>
      <c r="F342" s="104">
        <f t="shared" si="48"/>
        <v>0</v>
      </c>
      <c r="G342" s="17"/>
    </row>
    <row r="343" spans="1:7" ht="15.75" x14ac:dyDescent="0.25">
      <c r="A343" s="62"/>
      <c r="B343" s="47" t="s">
        <v>24</v>
      </c>
      <c r="C343" s="33"/>
      <c r="D343" s="32"/>
      <c r="E343" s="33"/>
      <c r="F343" s="56">
        <f>SUM(F340:F342)</f>
        <v>0</v>
      </c>
      <c r="G343" s="17"/>
    </row>
    <row r="344" spans="1:7" ht="15.75" x14ac:dyDescent="0.25">
      <c r="A344" s="63"/>
      <c r="B344" s="14"/>
      <c r="C344" s="24"/>
      <c r="D344" s="25"/>
      <c r="E344" s="24"/>
      <c r="F344" s="20"/>
      <c r="G344" s="17"/>
    </row>
    <row r="345" spans="1:7" ht="15.75" x14ac:dyDescent="0.25">
      <c r="A345" s="58" t="s">
        <v>29</v>
      </c>
      <c r="B345" s="59" t="s">
        <v>301</v>
      </c>
      <c r="C345" s="24"/>
      <c r="D345" s="25"/>
      <c r="E345" s="24"/>
      <c r="F345" s="24"/>
      <c r="G345" s="17"/>
    </row>
    <row r="346" spans="1:7" ht="66.75" customHeight="1" x14ac:dyDescent="0.25">
      <c r="A346" s="175">
        <v>1</v>
      </c>
      <c r="B346" s="23" t="s">
        <v>68</v>
      </c>
      <c r="C346" s="104">
        <v>35</v>
      </c>
      <c r="D346" s="105" t="s">
        <v>64</v>
      </c>
      <c r="E346" s="104"/>
      <c r="F346" s="104">
        <f t="shared" ref="F346:F354" si="49">+E346*C346</f>
        <v>0</v>
      </c>
      <c r="G346" s="17"/>
    </row>
    <row r="347" spans="1:7" ht="66" customHeight="1" x14ac:dyDescent="0.25">
      <c r="A347" s="175">
        <f t="shared" ref="A347:A354" si="50">A346+1</f>
        <v>2</v>
      </c>
      <c r="B347" s="23" t="s">
        <v>69</v>
      </c>
      <c r="C347" s="104">
        <v>35</v>
      </c>
      <c r="D347" s="105" t="s">
        <v>64</v>
      </c>
      <c r="E347" s="104"/>
      <c r="F347" s="104">
        <f t="shared" si="49"/>
        <v>0</v>
      </c>
      <c r="G347" s="17"/>
    </row>
    <row r="348" spans="1:7" ht="81.75" customHeight="1" x14ac:dyDescent="0.25">
      <c r="A348" s="175">
        <f t="shared" si="50"/>
        <v>3</v>
      </c>
      <c r="B348" s="23" t="s">
        <v>70</v>
      </c>
      <c r="C348" s="104">
        <v>35</v>
      </c>
      <c r="D348" s="105" t="s">
        <v>64</v>
      </c>
      <c r="E348" s="104"/>
      <c r="F348" s="104">
        <f t="shared" si="49"/>
        <v>0</v>
      </c>
      <c r="G348" s="17"/>
    </row>
    <row r="349" spans="1:7" ht="66" customHeight="1" x14ac:dyDescent="0.25">
      <c r="A349" s="175">
        <f t="shared" si="50"/>
        <v>4</v>
      </c>
      <c r="B349" s="23" t="s">
        <v>71</v>
      </c>
      <c r="C349" s="104">
        <v>35</v>
      </c>
      <c r="D349" s="105" t="s">
        <v>64</v>
      </c>
      <c r="E349" s="104"/>
      <c r="F349" s="104">
        <f t="shared" si="49"/>
        <v>0</v>
      </c>
      <c r="G349" s="17"/>
    </row>
    <row r="350" spans="1:7" ht="66.75" customHeight="1" x14ac:dyDescent="0.25">
      <c r="A350" s="175">
        <f t="shared" si="50"/>
        <v>5</v>
      </c>
      <c r="B350" s="23" t="s">
        <v>72</v>
      </c>
      <c r="C350" s="104">
        <v>35</v>
      </c>
      <c r="D350" s="105" t="s">
        <v>64</v>
      </c>
      <c r="E350" s="104"/>
      <c r="F350" s="104">
        <f t="shared" si="49"/>
        <v>0</v>
      </c>
      <c r="G350" s="17"/>
    </row>
    <row r="351" spans="1:7" ht="66" customHeight="1" x14ac:dyDescent="0.25">
      <c r="A351" s="175">
        <f t="shared" si="50"/>
        <v>6</v>
      </c>
      <c r="B351" s="23" t="s">
        <v>73</v>
      </c>
      <c r="C351" s="104">
        <v>1</v>
      </c>
      <c r="D351" s="105" t="s">
        <v>22</v>
      </c>
      <c r="E351" s="104"/>
      <c r="F351" s="104">
        <f t="shared" si="49"/>
        <v>0</v>
      </c>
      <c r="G351" s="17"/>
    </row>
    <row r="352" spans="1:7" ht="69" customHeight="1" x14ac:dyDescent="0.25">
      <c r="A352" s="175">
        <f t="shared" si="50"/>
        <v>7</v>
      </c>
      <c r="B352" s="23" t="s">
        <v>74</v>
      </c>
      <c r="C352" s="104">
        <v>3</v>
      </c>
      <c r="D352" s="105" t="s">
        <v>22</v>
      </c>
      <c r="E352" s="104"/>
      <c r="F352" s="104">
        <f t="shared" si="49"/>
        <v>0</v>
      </c>
      <c r="G352" s="17"/>
    </row>
    <row r="353" spans="1:7" ht="36" customHeight="1" x14ac:dyDescent="0.25">
      <c r="A353" s="175">
        <f t="shared" si="50"/>
        <v>8</v>
      </c>
      <c r="B353" s="23" t="s">
        <v>75</v>
      </c>
      <c r="C353" s="104">
        <v>1</v>
      </c>
      <c r="D353" s="105" t="s">
        <v>22</v>
      </c>
      <c r="E353" s="104"/>
      <c r="F353" s="104">
        <f t="shared" si="49"/>
        <v>0</v>
      </c>
      <c r="G353" s="17"/>
    </row>
    <row r="354" spans="1:7" ht="51.75" customHeight="1" x14ac:dyDescent="0.25">
      <c r="A354" s="175">
        <f t="shared" si="50"/>
        <v>9</v>
      </c>
      <c r="B354" s="23" t="s">
        <v>76</v>
      </c>
      <c r="C354" s="104">
        <v>1</v>
      </c>
      <c r="D354" s="105" t="s">
        <v>22</v>
      </c>
      <c r="E354" s="104"/>
      <c r="F354" s="104">
        <f t="shared" si="49"/>
        <v>0</v>
      </c>
      <c r="G354" s="17"/>
    </row>
    <row r="355" spans="1:7" ht="15.75" x14ac:dyDescent="0.25">
      <c r="A355" s="62"/>
      <c r="B355" s="47" t="s">
        <v>24</v>
      </c>
      <c r="C355" s="33"/>
      <c r="D355" s="32"/>
      <c r="E355" s="33"/>
      <c r="F355" s="56">
        <f>SUM(F346:F354)</f>
        <v>0</v>
      </c>
      <c r="G355" s="17"/>
    </row>
    <row r="356" spans="1:7" ht="15.75" x14ac:dyDescent="0.25">
      <c r="A356" s="63"/>
      <c r="B356" s="14"/>
      <c r="C356" s="24"/>
      <c r="D356" s="25"/>
      <c r="E356" s="24"/>
      <c r="F356" s="20"/>
      <c r="G356" s="17"/>
    </row>
    <row r="357" spans="1:7" ht="15.75" x14ac:dyDescent="0.25">
      <c r="A357" s="58" t="s">
        <v>32</v>
      </c>
      <c r="B357" s="59" t="s">
        <v>151</v>
      </c>
      <c r="C357" s="24"/>
      <c r="D357" s="25"/>
      <c r="E357" s="24"/>
      <c r="F357" s="24"/>
      <c r="G357" s="17"/>
    </row>
    <row r="358" spans="1:7" ht="67.5" customHeight="1" x14ac:dyDescent="0.25">
      <c r="A358" s="175">
        <v>1</v>
      </c>
      <c r="B358" s="23" t="s">
        <v>77</v>
      </c>
      <c r="C358" s="104">
        <f>C329</f>
        <v>130</v>
      </c>
      <c r="D358" s="105" t="s">
        <v>22</v>
      </c>
      <c r="E358" s="104"/>
      <c r="F358" s="104">
        <f t="shared" ref="F358:F363" si="51">+E358*C358</f>
        <v>0</v>
      </c>
      <c r="G358" s="17"/>
    </row>
    <row r="359" spans="1:7" ht="68.25" customHeight="1" x14ac:dyDescent="0.25">
      <c r="A359" s="175">
        <f>A358+1</f>
        <v>2</v>
      </c>
      <c r="B359" s="23" t="s">
        <v>79</v>
      </c>
      <c r="C359" s="104">
        <f>C331</f>
        <v>33</v>
      </c>
      <c r="D359" s="105" t="s">
        <v>22</v>
      </c>
      <c r="E359" s="104"/>
      <c r="F359" s="104">
        <f t="shared" si="51"/>
        <v>0</v>
      </c>
      <c r="G359" s="17"/>
    </row>
    <row r="360" spans="1:7" ht="66.75" customHeight="1" x14ac:dyDescent="0.25">
      <c r="A360" s="175">
        <f>A359+1</f>
        <v>3</v>
      </c>
      <c r="B360" s="23" t="s">
        <v>80</v>
      </c>
      <c r="C360" s="104">
        <f>C333</f>
        <v>62</v>
      </c>
      <c r="D360" s="105" t="s">
        <v>22</v>
      </c>
      <c r="E360" s="104"/>
      <c r="F360" s="104">
        <f t="shared" si="51"/>
        <v>0</v>
      </c>
      <c r="G360" s="17"/>
    </row>
    <row r="361" spans="1:7" ht="68.25" customHeight="1" x14ac:dyDescent="0.25">
      <c r="A361" s="175">
        <f>A360+1</f>
        <v>4</v>
      </c>
      <c r="B361" s="23" t="s">
        <v>81</v>
      </c>
      <c r="C361" s="104">
        <f>C334</f>
        <v>10</v>
      </c>
      <c r="D361" s="105" t="s">
        <v>22</v>
      </c>
      <c r="E361" s="104"/>
      <c r="F361" s="104">
        <f t="shared" si="51"/>
        <v>0</v>
      </c>
      <c r="G361" s="17"/>
    </row>
    <row r="362" spans="1:7" ht="68.25" customHeight="1" x14ac:dyDescent="0.25">
      <c r="A362" s="175">
        <f t="shared" ref="A362:A363" si="52">A361+1</f>
        <v>5</v>
      </c>
      <c r="B362" s="23" t="s">
        <v>106</v>
      </c>
      <c r="C362" s="104">
        <f>C335</f>
        <v>2</v>
      </c>
      <c r="D362" s="105" t="s">
        <v>22</v>
      </c>
      <c r="E362" s="104"/>
      <c r="F362" s="104">
        <f t="shared" si="51"/>
        <v>0</v>
      </c>
      <c r="G362" s="17"/>
    </row>
    <row r="363" spans="1:7" ht="70.5" customHeight="1" x14ac:dyDescent="0.25">
      <c r="A363" s="175">
        <f t="shared" si="52"/>
        <v>6</v>
      </c>
      <c r="B363" s="23" t="s">
        <v>82</v>
      </c>
      <c r="C363" s="104">
        <f>C332</f>
        <v>33</v>
      </c>
      <c r="D363" s="105" t="s">
        <v>22</v>
      </c>
      <c r="E363" s="104"/>
      <c r="F363" s="104">
        <f t="shared" si="51"/>
        <v>0</v>
      </c>
      <c r="G363" s="17"/>
    </row>
    <row r="364" spans="1:7" ht="15.75" x14ac:dyDescent="0.25">
      <c r="A364" s="62"/>
      <c r="B364" s="47" t="s">
        <v>24</v>
      </c>
      <c r="C364" s="33"/>
      <c r="D364" s="32"/>
      <c r="E364" s="33"/>
      <c r="F364" s="56">
        <f>SUM(F358:F363)</f>
        <v>0</v>
      </c>
      <c r="G364" s="17"/>
    </row>
    <row r="365" spans="1:7" ht="15.75" x14ac:dyDescent="0.25">
      <c r="A365" s="63"/>
      <c r="B365" s="14"/>
      <c r="C365" s="24"/>
      <c r="D365" s="25"/>
      <c r="E365" s="24"/>
      <c r="F365" s="20"/>
      <c r="G365" s="17"/>
    </row>
    <row r="366" spans="1:7" ht="15.75" x14ac:dyDescent="0.25">
      <c r="A366" s="58" t="s">
        <v>83</v>
      </c>
      <c r="B366" s="59" t="s">
        <v>302</v>
      </c>
      <c r="C366" s="24"/>
      <c r="D366" s="25"/>
      <c r="E366" s="24"/>
      <c r="F366" s="24"/>
      <c r="G366" s="17"/>
    </row>
    <row r="367" spans="1:7" ht="82.5" customHeight="1" x14ac:dyDescent="0.25">
      <c r="A367" s="175">
        <v>1</v>
      </c>
      <c r="B367" s="23" t="s">
        <v>84</v>
      </c>
      <c r="C367" s="104">
        <v>3</v>
      </c>
      <c r="D367" s="105" t="s">
        <v>22</v>
      </c>
      <c r="E367" s="104"/>
      <c r="F367" s="104">
        <f t="shared" ref="F367:F370" si="53">+E367*C367</f>
        <v>0</v>
      </c>
      <c r="G367" s="17"/>
    </row>
    <row r="368" spans="1:7" ht="83.25" customHeight="1" x14ac:dyDescent="0.25">
      <c r="A368" s="175">
        <f>A367+1</f>
        <v>2</v>
      </c>
      <c r="B368" s="23" t="s">
        <v>85</v>
      </c>
      <c r="C368" s="104">
        <v>3</v>
      </c>
      <c r="D368" s="105" t="s">
        <v>22</v>
      </c>
      <c r="E368" s="104"/>
      <c r="F368" s="104">
        <f t="shared" si="53"/>
        <v>0</v>
      </c>
      <c r="G368" s="17"/>
    </row>
    <row r="369" spans="1:7" ht="82.5" customHeight="1" x14ac:dyDescent="0.25">
      <c r="A369" s="175">
        <f>A368+1</f>
        <v>3</v>
      </c>
      <c r="B369" s="23" t="s">
        <v>86</v>
      </c>
      <c r="C369" s="104">
        <v>3</v>
      </c>
      <c r="D369" s="105" t="s">
        <v>22</v>
      </c>
      <c r="E369" s="104"/>
      <c r="F369" s="104">
        <f t="shared" si="53"/>
        <v>0</v>
      </c>
      <c r="G369" s="17"/>
    </row>
    <row r="370" spans="1:7" ht="69" customHeight="1" x14ac:dyDescent="0.25">
      <c r="A370" s="175">
        <f>A369+1</f>
        <v>4</v>
      </c>
      <c r="B370" s="23" t="s">
        <v>87</v>
      </c>
      <c r="C370" s="104">
        <f>C336</f>
        <v>170</v>
      </c>
      <c r="D370" s="105" t="s">
        <v>22</v>
      </c>
      <c r="E370" s="104"/>
      <c r="F370" s="104">
        <f t="shared" si="53"/>
        <v>0</v>
      </c>
      <c r="G370" s="17"/>
    </row>
    <row r="371" spans="1:7" ht="15.75" x14ac:dyDescent="0.25">
      <c r="A371" s="62"/>
      <c r="B371" s="47" t="s">
        <v>24</v>
      </c>
      <c r="C371" s="33"/>
      <c r="D371" s="32"/>
      <c r="E371" s="33"/>
      <c r="F371" s="56">
        <f>SUM(F367:F370)</f>
        <v>0</v>
      </c>
      <c r="G371" s="17"/>
    </row>
    <row r="372" spans="1:7" ht="15.75" x14ac:dyDescent="0.25">
      <c r="A372" s="63"/>
      <c r="B372" s="14"/>
      <c r="C372" s="24"/>
      <c r="D372" s="25"/>
      <c r="E372" s="24"/>
      <c r="F372" s="20"/>
      <c r="G372" s="17"/>
    </row>
    <row r="373" spans="1:7" ht="15.75" x14ac:dyDescent="0.25">
      <c r="A373" s="58" t="s">
        <v>88</v>
      </c>
      <c r="B373" s="59" t="s">
        <v>153</v>
      </c>
      <c r="C373" s="24"/>
      <c r="D373" s="25"/>
      <c r="E373" s="24"/>
      <c r="F373" s="24"/>
      <c r="G373" s="17"/>
    </row>
    <row r="374" spans="1:7" ht="66.75" customHeight="1" x14ac:dyDescent="0.25">
      <c r="A374" s="175">
        <v>1</v>
      </c>
      <c r="B374" s="23" t="s">
        <v>89</v>
      </c>
      <c r="C374" s="104">
        <f>145*3</f>
        <v>435</v>
      </c>
      <c r="D374" s="105" t="s">
        <v>64</v>
      </c>
      <c r="E374" s="104"/>
      <c r="F374" s="104">
        <f t="shared" ref="F374:F377" si="54">+E374*C374</f>
        <v>0</v>
      </c>
      <c r="G374" s="17"/>
    </row>
    <row r="375" spans="1:7" ht="67.5" customHeight="1" x14ac:dyDescent="0.25">
      <c r="A375" s="175">
        <f>A374+1</f>
        <v>2</v>
      </c>
      <c r="B375" s="23" t="s">
        <v>90</v>
      </c>
      <c r="C375" s="104">
        <f>111*40</f>
        <v>4440</v>
      </c>
      <c r="D375" s="105" t="s">
        <v>64</v>
      </c>
      <c r="E375" s="104"/>
      <c r="F375" s="104">
        <f t="shared" si="54"/>
        <v>0</v>
      </c>
      <c r="G375" s="17"/>
    </row>
    <row r="376" spans="1:7" ht="66.75" customHeight="1" x14ac:dyDescent="0.25">
      <c r="A376" s="175">
        <f>A375+1</f>
        <v>3</v>
      </c>
      <c r="B376" s="23" t="s">
        <v>91</v>
      </c>
      <c r="C376" s="104">
        <f>60*29</f>
        <v>1740</v>
      </c>
      <c r="D376" s="105" t="s">
        <v>64</v>
      </c>
      <c r="E376" s="104"/>
      <c r="F376" s="104">
        <f t="shared" si="54"/>
        <v>0</v>
      </c>
      <c r="G376" s="17"/>
    </row>
    <row r="377" spans="1:7" ht="67.5" customHeight="1" x14ac:dyDescent="0.25">
      <c r="A377" s="175">
        <f>A376+1</f>
        <v>4</v>
      </c>
      <c r="B377" s="23" t="s">
        <v>92</v>
      </c>
      <c r="C377" s="104">
        <v>100</v>
      </c>
      <c r="D377" s="105" t="s">
        <v>64</v>
      </c>
      <c r="E377" s="104"/>
      <c r="F377" s="104">
        <f t="shared" si="54"/>
        <v>0</v>
      </c>
      <c r="G377" s="17"/>
    </row>
    <row r="378" spans="1:7" ht="15.75" x14ac:dyDescent="0.25">
      <c r="A378" s="62"/>
      <c r="B378" s="47" t="s">
        <v>24</v>
      </c>
      <c r="C378" s="33"/>
      <c r="D378" s="32"/>
      <c r="E378" s="33"/>
      <c r="F378" s="56">
        <f>SUM(F374:F377)</f>
        <v>0</v>
      </c>
      <c r="G378" s="17"/>
    </row>
    <row r="379" spans="1:7" ht="15.75" x14ac:dyDescent="0.25">
      <c r="A379" s="63"/>
      <c r="B379" s="14"/>
      <c r="C379" s="24"/>
      <c r="D379" s="25"/>
      <c r="E379" s="24"/>
      <c r="F379" s="20"/>
      <c r="G379" s="17"/>
    </row>
    <row r="380" spans="1:7" ht="15.75" x14ac:dyDescent="0.25">
      <c r="A380" s="58" t="s">
        <v>93</v>
      </c>
      <c r="B380" s="59" t="s">
        <v>154</v>
      </c>
      <c r="C380" s="24"/>
      <c r="D380" s="25"/>
      <c r="E380" s="24"/>
      <c r="F380" s="24"/>
      <c r="G380" s="17"/>
    </row>
    <row r="381" spans="1:7" ht="99.75" customHeight="1" x14ac:dyDescent="0.25">
      <c r="A381" s="175">
        <v>1</v>
      </c>
      <c r="B381" s="23" t="s">
        <v>107</v>
      </c>
      <c r="C381" s="104">
        <v>125</v>
      </c>
      <c r="D381" s="105" t="s">
        <v>64</v>
      </c>
      <c r="E381" s="104"/>
      <c r="F381" s="104">
        <f t="shared" ref="F381:F383" si="55">+E381*C381</f>
        <v>0</v>
      </c>
      <c r="G381" s="17"/>
    </row>
    <row r="382" spans="1:7" ht="98.25" customHeight="1" x14ac:dyDescent="0.25">
      <c r="A382" s="175">
        <f>A381+1</f>
        <v>2</v>
      </c>
      <c r="B382" s="23" t="s">
        <v>108</v>
      </c>
      <c r="C382" s="104">
        <v>1</v>
      </c>
      <c r="D382" s="105" t="s">
        <v>22</v>
      </c>
      <c r="E382" s="104"/>
      <c r="F382" s="104">
        <f t="shared" si="55"/>
        <v>0</v>
      </c>
      <c r="G382" s="17"/>
    </row>
    <row r="383" spans="1:7" ht="67.5" customHeight="1" x14ac:dyDescent="0.25">
      <c r="A383" s="175">
        <f>A382+1</f>
        <v>3</v>
      </c>
      <c r="B383" s="23" t="s">
        <v>96</v>
      </c>
      <c r="C383" s="104">
        <v>1</v>
      </c>
      <c r="D383" s="105" t="s">
        <v>51</v>
      </c>
      <c r="E383" s="104"/>
      <c r="F383" s="104">
        <f t="shared" si="55"/>
        <v>0</v>
      </c>
      <c r="G383" s="17"/>
    </row>
    <row r="384" spans="1:7" ht="15.75" x14ac:dyDescent="0.25">
      <c r="A384" s="62"/>
      <c r="B384" s="47" t="s">
        <v>24</v>
      </c>
      <c r="C384" s="33"/>
      <c r="D384" s="32"/>
      <c r="E384" s="33"/>
      <c r="F384" s="56">
        <f>SUM(F381:F383)</f>
        <v>0</v>
      </c>
      <c r="G384" s="17"/>
    </row>
    <row r="385" spans="1:7" ht="15.75" x14ac:dyDescent="0.25">
      <c r="A385" s="63"/>
      <c r="B385" s="14"/>
      <c r="C385" s="24"/>
      <c r="D385" s="25"/>
      <c r="E385" s="24"/>
      <c r="F385" s="20"/>
      <c r="G385" s="17"/>
    </row>
    <row r="386" spans="1:7" ht="15.75" x14ac:dyDescent="0.25">
      <c r="A386" s="58" t="s">
        <v>17</v>
      </c>
      <c r="B386" s="59" t="s">
        <v>167</v>
      </c>
      <c r="C386" s="24"/>
      <c r="D386" s="25"/>
      <c r="E386" s="24"/>
      <c r="F386" s="24"/>
      <c r="G386" s="17"/>
    </row>
    <row r="387" spans="1:7" ht="82.5" customHeight="1" x14ac:dyDescent="0.25">
      <c r="A387" s="175">
        <v>1</v>
      </c>
      <c r="B387" s="23" t="s">
        <v>323</v>
      </c>
      <c r="C387" s="104">
        <v>3</v>
      </c>
      <c r="D387" s="105" t="s">
        <v>22</v>
      </c>
      <c r="E387" s="104"/>
      <c r="F387" s="104">
        <f t="shared" ref="F387:F391" si="56">+E387*C387</f>
        <v>0</v>
      </c>
      <c r="G387" s="17"/>
    </row>
    <row r="388" spans="1:7" ht="114" customHeight="1" x14ac:dyDescent="0.25">
      <c r="A388" s="175">
        <f>A387+1</f>
        <v>2</v>
      </c>
      <c r="B388" s="23" t="s">
        <v>304</v>
      </c>
      <c r="C388" s="104">
        <v>100</v>
      </c>
      <c r="D388" s="105" t="s">
        <v>64</v>
      </c>
      <c r="E388" s="104"/>
      <c r="F388" s="104">
        <f t="shared" si="56"/>
        <v>0</v>
      </c>
      <c r="G388" s="17"/>
    </row>
    <row r="389" spans="1:7" ht="83.25" customHeight="1" x14ac:dyDescent="0.25">
      <c r="A389" s="175">
        <f>A388+1</f>
        <v>3</v>
      </c>
      <c r="B389" s="23" t="s">
        <v>98</v>
      </c>
      <c r="C389" s="104">
        <v>1</v>
      </c>
      <c r="D389" s="105" t="s">
        <v>22</v>
      </c>
      <c r="E389" s="104"/>
      <c r="F389" s="104">
        <f t="shared" si="56"/>
        <v>0</v>
      </c>
      <c r="G389" s="17"/>
    </row>
    <row r="390" spans="1:7" ht="66.75" customHeight="1" x14ac:dyDescent="0.25">
      <c r="A390" s="175">
        <f>A389+1</f>
        <v>4</v>
      </c>
      <c r="B390" s="23" t="s">
        <v>324</v>
      </c>
      <c r="C390" s="104">
        <v>1</v>
      </c>
      <c r="D390" s="105" t="s">
        <v>22</v>
      </c>
      <c r="E390" s="104"/>
      <c r="F390" s="104">
        <f t="shared" si="56"/>
        <v>0</v>
      </c>
      <c r="G390" s="17"/>
    </row>
    <row r="391" spans="1:7" ht="68.25" customHeight="1" x14ac:dyDescent="0.25">
      <c r="A391" s="175">
        <f>A390+1</f>
        <v>5</v>
      </c>
      <c r="B391" s="23" t="s">
        <v>193</v>
      </c>
      <c r="C391" s="104">
        <v>1</v>
      </c>
      <c r="D391" s="105" t="s">
        <v>22</v>
      </c>
      <c r="E391" s="104"/>
      <c r="F391" s="104">
        <f t="shared" si="56"/>
        <v>0</v>
      </c>
      <c r="G391" s="17"/>
    </row>
    <row r="392" spans="1:7" ht="15.75" x14ac:dyDescent="0.25">
      <c r="A392" s="62"/>
      <c r="B392" s="47" t="s">
        <v>24</v>
      </c>
      <c r="C392" s="33"/>
      <c r="D392" s="32"/>
      <c r="E392" s="33"/>
      <c r="F392" s="56">
        <f>SUM(F387:F391)</f>
        <v>0</v>
      </c>
      <c r="G392" s="17"/>
    </row>
    <row r="393" spans="1:7" ht="15.75" x14ac:dyDescent="0.25">
      <c r="A393" s="63"/>
      <c r="B393" s="14"/>
      <c r="C393" s="24"/>
      <c r="D393" s="25"/>
      <c r="E393" s="24"/>
      <c r="F393" s="20"/>
      <c r="G393" s="17"/>
    </row>
    <row r="394" spans="1:7" ht="15.75" x14ac:dyDescent="0.25">
      <c r="A394" s="58" t="s">
        <v>100</v>
      </c>
      <c r="B394" s="59" t="s">
        <v>168</v>
      </c>
      <c r="C394" s="24"/>
      <c r="D394" s="25"/>
      <c r="E394" s="24"/>
      <c r="F394" s="24"/>
      <c r="G394" s="17"/>
    </row>
    <row r="395" spans="1:7" ht="37.5" customHeight="1" x14ac:dyDescent="0.25">
      <c r="A395" s="175">
        <v>1</v>
      </c>
      <c r="B395" s="23" t="s">
        <v>306</v>
      </c>
      <c r="C395" s="104">
        <v>3</v>
      </c>
      <c r="D395" s="105" t="s">
        <v>22</v>
      </c>
      <c r="E395" s="104"/>
      <c r="F395" s="104">
        <f t="shared" ref="F395:F396" si="57">+E395*C395</f>
        <v>0</v>
      </c>
      <c r="G395" s="17"/>
    </row>
    <row r="396" spans="1:7" ht="69" customHeight="1" x14ac:dyDescent="0.25">
      <c r="A396" s="175">
        <f>A395+1</f>
        <v>2</v>
      </c>
      <c r="B396" s="23" t="s">
        <v>101</v>
      </c>
      <c r="C396" s="104">
        <v>1</v>
      </c>
      <c r="D396" s="105" t="s">
        <v>51</v>
      </c>
      <c r="E396" s="104"/>
      <c r="F396" s="104">
        <f t="shared" si="57"/>
        <v>0</v>
      </c>
      <c r="G396" s="17"/>
    </row>
    <row r="397" spans="1:7" ht="15.75" x14ac:dyDescent="0.25">
      <c r="A397" s="62"/>
      <c r="B397" s="47" t="s">
        <v>24</v>
      </c>
      <c r="C397" s="33"/>
      <c r="D397" s="32"/>
      <c r="E397" s="33"/>
      <c r="F397" s="56">
        <f>SUM(F395:F396)</f>
        <v>0</v>
      </c>
      <c r="G397" s="17"/>
    </row>
    <row r="398" spans="1:7" x14ac:dyDescent="0.25">
      <c r="A398" s="64"/>
      <c r="B398" s="65"/>
      <c r="C398" s="64"/>
      <c r="D398" s="66"/>
      <c r="E398" s="67"/>
      <c r="F398" s="64"/>
      <c r="G398" s="17"/>
    </row>
    <row r="399" spans="1:7" ht="31.5" x14ac:dyDescent="0.25">
      <c r="A399" s="31"/>
      <c r="B399" s="160" t="s">
        <v>109</v>
      </c>
      <c r="C399" s="32"/>
      <c r="D399" s="32"/>
      <c r="E399" s="33"/>
      <c r="F399" s="56">
        <f>SUM(F323:F397)/2</f>
        <v>0</v>
      </c>
      <c r="G399" s="130">
        <f>+F397+F392+F384+F378+F371+F364+F355+F343+F337+F326</f>
        <v>0</v>
      </c>
    </row>
    <row r="400" spans="1:7" ht="15.75" x14ac:dyDescent="0.25">
      <c r="A400" s="122"/>
      <c r="B400" s="123"/>
      <c r="C400" s="25"/>
      <c r="D400" s="25"/>
      <c r="E400" s="24"/>
      <c r="F400" s="124"/>
      <c r="G400" s="17"/>
    </row>
    <row r="401" spans="1:8" s="17" customFormat="1" ht="24.75" customHeight="1" x14ac:dyDescent="0.25">
      <c r="A401" s="125"/>
      <c r="B401" s="176" t="s">
        <v>325</v>
      </c>
      <c r="C401" s="126"/>
      <c r="D401" s="126"/>
      <c r="E401" s="127"/>
      <c r="F401" s="177">
        <f>+F268+F319+F399</f>
        <v>0</v>
      </c>
      <c r="G401" s="121"/>
      <c r="H401" s="121"/>
    </row>
    <row r="402" spans="1:8" x14ac:dyDescent="0.25">
      <c r="A402" s="64"/>
      <c r="B402" s="65"/>
      <c r="C402" s="64"/>
      <c r="D402" s="66"/>
      <c r="E402" s="67"/>
      <c r="F402" s="64"/>
      <c r="G402" s="17"/>
    </row>
    <row r="403" spans="1:8" ht="15.75" x14ac:dyDescent="0.25">
      <c r="A403" s="18" t="s">
        <v>54</v>
      </c>
      <c r="B403" s="19" t="s">
        <v>175</v>
      </c>
      <c r="C403" s="15"/>
      <c r="D403" s="15"/>
      <c r="E403" s="15"/>
      <c r="F403" s="16"/>
      <c r="G403" s="17"/>
    </row>
    <row r="404" spans="1:8" s="17" customFormat="1" ht="15.75" x14ac:dyDescent="0.25">
      <c r="A404" s="18" t="s">
        <v>124</v>
      </c>
      <c r="B404" s="19" t="s">
        <v>18</v>
      </c>
      <c r="C404" s="15"/>
      <c r="D404" s="15"/>
      <c r="E404" s="15"/>
      <c r="F404" s="16"/>
    </row>
    <row r="405" spans="1:8" s="17" customFormat="1" ht="15.75" x14ac:dyDescent="0.25">
      <c r="A405" s="13"/>
      <c r="B405" s="14"/>
      <c r="C405" s="15"/>
      <c r="D405" s="15"/>
      <c r="E405" s="15"/>
      <c r="F405" s="16"/>
    </row>
    <row r="406" spans="1:8" s="17" customFormat="1" ht="15.75" x14ac:dyDescent="0.25">
      <c r="A406" s="13" t="s">
        <v>20</v>
      </c>
      <c r="B406" s="14" t="s">
        <v>21</v>
      </c>
      <c r="C406" s="20"/>
      <c r="D406" s="15"/>
      <c r="E406" s="20"/>
      <c r="F406" s="21"/>
    </row>
    <row r="407" spans="1:8" s="17" customFormat="1" ht="33" customHeight="1" x14ac:dyDescent="0.25">
      <c r="A407" s="140">
        <v>1</v>
      </c>
      <c r="B407" s="139" t="s">
        <v>23</v>
      </c>
      <c r="C407" s="131">
        <v>1</v>
      </c>
      <c r="D407" s="135" t="s">
        <v>51</v>
      </c>
      <c r="E407" s="141"/>
      <c r="F407" s="137">
        <f>+E407*C407</f>
        <v>0</v>
      </c>
    </row>
    <row r="408" spans="1:8" s="17" customFormat="1" ht="100.5" customHeight="1" x14ac:dyDescent="0.25">
      <c r="A408" s="140">
        <f>A407+1</f>
        <v>2</v>
      </c>
      <c r="B408" s="139" t="s">
        <v>326</v>
      </c>
      <c r="C408" s="131">
        <v>9.7899999999999991</v>
      </c>
      <c r="D408" s="135" t="s">
        <v>236</v>
      </c>
      <c r="E408" s="141"/>
      <c r="F408" s="137">
        <f>+E408*C408</f>
        <v>0</v>
      </c>
    </row>
    <row r="409" spans="1:8" s="17" customFormat="1" ht="50.25" customHeight="1" x14ac:dyDescent="0.25">
      <c r="A409" s="140">
        <f>A408+1</f>
        <v>3</v>
      </c>
      <c r="B409" s="139" t="s">
        <v>327</v>
      </c>
      <c r="C409" s="131">
        <v>2.97</v>
      </c>
      <c r="D409" s="135" t="s">
        <v>236</v>
      </c>
      <c r="E409" s="141"/>
      <c r="F409" s="137">
        <f t="shared" ref="F409" si="58">+E409*C409</f>
        <v>0</v>
      </c>
    </row>
    <row r="410" spans="1:8" s="17" customFormat="1" ht="52.5" customHeight="1" x14ac:dyDescent="0.25">
      <c r="A410" s="140">
        <f>A409+1</f>
        <v>4</v>
      </c>
      <c r="B410" s="139" t="s">
        <v>328</v>
      </c>
      <c r="C410" s="131">
        <v>2</v>
      </c>
      <c r="D410" s="135" t="s">
        <v>22</v>
      </c>
      <c r="E410" s="141"/>
      <c r="F410" s="137">
        <f>+E410*C410</f>
        <v>0</v>
      </c>
    </row>
    <row r="411" spans="1:8" s="17" customFormat="1" ht="15.75" x14ac:dyDescent="0.25">
      <c r="A411" s="27"/>
      <c r="B411" s="14" t="s">
        <v>24</v>
      </c>
      <c r="C411" s="24"/>
      <c r="D411" s="25"/>
      <c r="E411" s="24"/>
      <c r="F411" s="136">
        <f>SUM(F407:F410)</f>
        <v>0</v>
      </c>
    </row>
    <row r="412" spans="1:8" s="17" customFormat="1" x14ac:dyDescent="0.25">
      <c r="A412" s="64"/>
      <c r="B412" s="65"/>
      <c r="C412" s="64"/>
      <c r="D412" s="66"/>
      <c r="E412" s="67"/>
      <c r="F412" s="64"/>
    </row>
    <row r="413" spans="1:8" s="17" customFormat="1" ht="15.75" x14ac:dyDescent="0.25">
      <c r="A413" s="13" t="s">
        <v>25</v>
      </c>
      <c r="B413" s="14" t="s">
        <v>26</v>
      </c>
      <c r="C413" s="20"/>
      <c r="D413" s="15"/>
      <c r="E413" s="20"/>
      <c r="F413" s="21"/>
    </row>
    <row r="414" spans="1:8" s="38" customFormat="1" ht="51" customHeight="1" x14ac:dyDescent="0.25">
      <c r="A414" s="140">
        <v>1</v>
      </c>
      <c r="B414" s="139" t="s">
        <v>244</v>
      </c>
      <c r="C414" s="131">
        <v>720.23</v>
      </c>
      <c r="D414" s="135" t="s">
        <v>236</v>
      </c>
      <c r="E414" s="141"/>
      <c r="F414" s="137">
        <f>+E414*C414</f>
        <v>0</v>
      </c>
    </row>
    <row r="415" spans="1:8" s="38" customFormat="1" ht="66" customHeight="1" x14ac:dyDescent="0.25">
      <c r="A415" s="140">
        <f>A414+1</f>
        <v>2</v>
      </c>
      <c r="B415" s="139" t="s">
        <v>245</v>
      </c>
      <c r="C415" s="131">
        <v>565.29</v>
      </c>
      <c r="D415" s="135" t="s">
        <v>236</v>
      </c>
      <c r="E415" s="141"/>
      <c r="F415" s="137">
        <f>+E415*C415</f>
        <v>0</v>
      </c>
    </row>
    <row r="416" spans="1:8" s="17" customFormat="1" ht="82.5" customHeight="1" x14ac:dyDescent="0.25">
      <c r="A416" s="133">
        <f>A415+1</f>
        <v>3</v>
      </c>
      <c r="B416" s="138" t="s">
        <v>329</v>
      </c>
      <c r="C416" s="131">
        <v>91.4</v>
      </c>
      <c r="D416" s="135" t="s">
        <v>236</v>
      </c>
      <c r="E416" s="131"/>
      <c r="F416" s="137">
        <f>+E416*C416</f>
        <v>0</v>
      </c>
    </row>
    <row r="417" spans="1:6" s="17" customFormat="1" ht="66" customHeight="1" x14ac:dyDescent="0.25">
      <c r="A417" s="140">
        <f>A416+1</f>
        <v>4</v>
      </c>
      <c r="B417" s="139" t="s">
        <v>197</v>
      </c>
      <c r="C417" s="131">
        <v>55.38</v>
      </c>
      <c r="D417" s="135" t="s">
        <v>236</v>
      </c>
      <c r="E417" s="141"/>
      <c r="F417" s="137">
        <f>+E417*C417</f>
        <v>0</v>
      </c>
    </row>
    <row r="418" spans="1:6" s="17" customFormat="1" ht="34.5" customHeight="1" x14ac:dyDescent="0.25">
      <c r="A418" s="140">
        <f t="shared" ref="A418" si="59">A417+1</f>
        <v>5</v>
      </c>
      <c r="B418" s="139" t="s">
        <v>246</v>
      </c>
      <c r="C418" s="131">
        <v>55.38</v>
      </c>
      <c r="D418" s="135" t="s">
        <v>236</v>
      </c>
      <c r="E418" s="141"/>
      <c r="F418" s="137">
        <f t="shared" ref="F418" si="60">+E418*C418</f>
        <v>0</v>
      </c>
    </row>
    <row r="419" spans="1:6" s="17" customFormat="1" ht="15.75" x14ac:dyDescent="0.25">
      <c r="A419" s="27"/>
      <c r="B419" s="14" t="s">
        <v>24</v>
      </c>
      <c r="C419" s="24"/>
      <c r="D419" s="25"/>
      <c r="E419" s="24"/>
      <c r="F419" s="136">
        <f>SUM(F414:F418)</f>
        <v>0</v>
      </c>
    </row>
    <row r="420" spans="1:6" s="17" customFormat="1" ht="16.5" customHeight="1" x14ac:dyDescent="0.25">
      <c r="A420" s="27"/>
      <c r="B420" s="14"/>
      <c r="C420" s="24"/>
      <c r="D420" s="25"/>
      <c r="E420" s="24"/>
      <c r="F420" s="26"/>
    </row>
    <row r="421" spans="1:6" s="17" customFormat="1" ht="15.75" x14ac:dyDescent="0.25">
      <c r="A421" s="13" t="s">
        <v>27</v>
      </c>
      <c r="B421" s="14" t="s">
        <v>28</v>
      </c>
      <c r="C421" s="20"/>
      <c r="D421" s="15"/>
      <c r="E421" s="20"/>
      <c r="F421" s="21"/>
    </row>
    <row r="422" spans="1:6" s="17" customFormat="1" ht="36" customHeight="1" x14ac:dyDescent="0.25">
      <c r="A422" s="140">
        <v>1</v>
      </c>
      <c r="B422" s="139" t="s">
        <v>249</v>
      </c>
      <c r="C422" s="131">
        <v>104.52</v>
      </c>
      <c r="D422" s="135" t="s">
        <v>236</v>
      </c>
      <c r="E422" s="141"/>
      <c r="F422" s="137">
        <f>+E422*C422</f>
        <v>0</v>
      </c>
    </row>
    <row r="423" spans="1:6" s="129" customFormat="1" ht="32.25" customHeight="1" x14ac:dyDescent="0.25">
      <c r="A423" s="133">
        <f>A422+1</f>
        <v>2</v>
      </c>
      <c r="B423" s="134" t="s">
        <v>182</v>
      </c>
      <c r="C423" s="131">
        <f>6*3*3.28</f>
        <v>59.04</v>
      </c>
      <c r="D423" s="135" t="s">
        <v>64</v>
      </c>
      <c r="E423" s="131"/>
      <c r="F423" s="137">
        <f>+E423*C423</f>
        <v>0</v>
      </c>
    </row>
    <row r="424" spans="1:6" s="17" customFormat="1" ht="50.25" customHeight="1" x14ac:dyDescent="0.25">
      <c r="A424" s="140">
        <f>A423+1</f>
        <v>3</v>
      </c>
      <c r="B424" s="134" t="s">
        <v>316</v>
      </c>
      <c r="C424" s="131">
        <v>71.42</v>
      </c>
      <c r="D424" s="135" t="s">
        <v>236</v>
      </c>
      <c r="E424" s="141"/>
      <c r="F424" s="137">
        <f>+E424*C424</f>
        <v>0</v>
      </c>
    </row>
    <row r="425" spans="1:6" s="17" customFormat="1" ht="51.75" customHeight="1" x14ac:dyDescent="0.25">
      <c r="A425" s="133">
        <f>A424+1</f>
        <v>4</v>
      </c>
      <c r="B425" s="134" t="s">
        <v>317</v>
      </c>
      <c r="C425" s="131">
        <v>34.81</v>
      </c>
      <c r="D425" s="135" t="s">
        <v>236</v>
      </c>
      <c r="E425" s="131"/>
      <c r="F425" s="137">
        <f t="shared" ref="F425:F428" si="61">+E425*C425</f>
        <v>0</v>
      </c>
    </row>
    <row r="426" spans="1:6" s="17" customFormat="1" ht="67.5" customHeight="1" x14ac:dyDescent="0.25">
      <c r="A426" s="140">
        <f>A425+1</f>
        <v>5</v>
      </c>
      <c r="B426" s="134" t="s">
        <v>180</v>
      </c>
      <c r="C426" s="135">
        <v>785</v>
      </c>
      <c r="D426" s="135" t="s">
        <v>236</v>
      </c>
      <c r="E426" s="199"/>
      <c r="F426" s="137">
        <f t="shared" si="61"/>
        <v>0</v>
      </c>
    </row>
    <row r="427" spans="1:6" s="17" customFormat="1" ht="84.75" customHeight="1" x14ac:dyDescent="0.25">
      <c r="A427" s="133">
        <f t="shared" ref="A427:A428" si="62">A426+1</f>
        <v>6</v>
      </c>
      <c r="B427" s="134" t="s">
        <v>183</v>
      </c>
      <c r="C427" s="135">
        <v>785</v>
      </c>
      <c r="D427" s="135" t="s">
        <v>184</v>
      </c>
      <c r="E427" s="131"/>
      <c r="F427" s="137">
        <f t="shared" si="61"/>
        <v>0</v>
      </c>
    </row>
    <row r="428" spans="1:6" s="17" customFormat="1" ht="84" customHeight="1" x14ac:dyDescent="0.25">
      <c r="A428" s="133">
        <f t="shared" si="62"/>
        <v>7</v>
      </c>
      <c r="B428" s="134" t="s">
        <v>185</v>
      </c>
      <c r="C428" s="135">
        <v>440</v>
      </c>
      <c r="D428" s="135" t="s">
        <v>236</v>
      </c>
      <c r="E428" s="131"/>
      <c r="F428" s="137">
        <f t="shared" si="61"/>
        <v>0</v>
      </c>
    </row>
    <row r="429" spans="1:6" s="17" customFormat="1" ht="15.75" x14ac:dyDescent="0.25">
      <c r="A429" s="27"/>
      <c r="B429" s="14" t="s">
        <v>24</v>
      </c>
      <c r="C429" s="24"/>
      <c r="D429" s="25"/>
      <c r="E429" s="24"/>
      <c r="F429" s="136">
        <f>SUM(F422:F428)</f>
        <v>0</v>
      </c>
    </row>
    <row r="430" spans="1:6" s="17" customFormat="1" ht="15.75" x14ac:dyDescent="0.25">
      <c r="A430" s="27"/>
      <c r="B430" s="14"/>
      <c r="C430" s="24"/>
      <c r="D430" s="25"/>
      <c r="E430" s="24"/>
      <c r="F430" s="21"/>
    </row>
    <row r="431" spans="1:6" s="17" customFormat="1" ht="15.75" x14ac:dyDescent="0.25">
      <c r="A431" s="13" t="s">
        <v>29</v>
      </c>
      <c r="B431" s="14" t="s">
        <v>30</v>
      </c>
      <c r="C431" s="20"/>
      <c r="D431" s="15"/>
      <c r="E431" s="20"/>
      <c r="F431" s="21"/>
    </row>
    <row r="432" spans="1:6" s="17" customFormat="1" ht="69" customHeight="1" x14ac:dyDescent="0.25">
      <c r="A432" s="133">
        <v>1</v>
      </c>
      <c r="B432" s="134" t="s">
        <v>318</v>
      </c>
      <c r="C432" s="131">
        <v>16.02</v>
      </c>
      <c r="D432" s="135" t="s">
        <v>236</v>
      </c>
      <c r="E432" s="195"/>
      <c r="F432" s="137">
        <f t="shared" ref="F432:F433" si="63">+E432*C432</f>
        <v>0</v>
      </c>
    </row>
    <row r="433" spans="1:6" s="17" customFormat="1" ht="51" customHeight="1" x14ac:dyDescent="0.25">
      <c r="A433" s="133">
        <f t="shared" ref="A433:A438" si="64">A432+1</f>
        <v>2</v>
      </c>
      <c r="B433" s="139" t="s">
        <v>194</v>
      </c>
      <c r="C433" s="131">
        <v>2</v>
      </c>
      <c r="D433" s="135" t="s">
        <v>22</v>
      </c>
      <c r="E433" s="131"/>
      <c r="F433" s="137">
        <f t="shared" si="63"/>
        <v>0</v>
      </c>
    </row>
    <row r="434" spans="1:6" s="17" customFormat="1" ht="51.75" customHeight="1" x14ac:dyDescent="0.25">
      <c r="A434" s="133">
        <f t="shared" si="64"/>
        <v>3</v>
      </c>
      <c r="B434" s="139" t="s">
        <v>195</v>
      </c>
      <c r="C434" s="131">
        <v>1</v>
      </c>
      <c r="D434" s="135" t="s">
        <v>22</v>
      </c>
      <c r="E434" s="131"/>
      <c r="F434" s="137">
        <f>+E434*C434</f>
        <v>0</v>
      </c>
    </row>
    <row r="435" spans="1:6" s="17" customFormat="1" ht="50.25" customHeight="1" x14ac:dyDescent="0.25">
      <c r="A435" s="133">
        <f t="shared" si="64"/>
        <v>4</v>
      </c>
      <c r="B435" s="139" t="s">
        <v>196</v>
      </c>
      <c r="C435" s="131">
        <v>1</v>
      </c>
      <c r="D435" s="135" t="s">
        <v>22</v>
      </c>
      <c r="E435" s="131"/>
      <c r="F435" s="137">
        <f>+E435*C435</f>
        <v>0</v>
      </c>
    </row>
    <row r="436" spans="1:6" s="129" customFormat="1" ht="67.5" customHeight="1" x14ac:dyDescent="0.25">
      <c r="A436" s="133">
        <f t="shared" si="64"/>
        <v>5</v>
      </c>
      <c r="B436" s="139" t="s">
        <v>186</v>
      </c>
      <c r="C436" s="131">
        <v>57</v>
      </c>
      <c r="D436" s="135" t="s">
        <v>22</v>
      </c>
      <c r="E436" s="141"/>
      <c r="F436" s="137">
        <f>+E436*C436</f>
        <v>0</v>
      </c>
    </row>
    <row r="437" spans="1:6" s="17" customFormat="1" ht="49.5" customHeight="1" x14ac:dyDescent="0.25">
      <c r="A437" s="140">
        <f t="shared" si="64"/>
        <v>6</v>
      </c>
      <c r="B437" s="139" t="s">
        <v>253</v>
      </c>
      <c r="C437" s="131">
        <v>3</v>
      </c>
      <c r="D437" s="135" t="s">
        <v>22</v>
      </c>
      <c r="E437" s="141"/>
      <c r="F437" s="137">
        <f>+E437*C437</f>
        <v>0</v>
      </c>
    </row>
    <row r="438" spans="1:6" s="17" customFormat="1" ht="49.5" customHeight="1" x14ac:dyDescent="0.25">
      <c r="A438" s="140">
        <f t="shared" si="64"/>
        <v>7</v>
      </c>
      <c r="B438" s="139" t="s">
        <v>254</v>
      </c>
      <c r="C438" s="131">
        <v>1</v>
      </c>
      <c r="D438" s="135" t="s">
        <v>22</v>
      </c>
      <c r="E438" s="141"/>
      <c r="F438" s="137">
        <f t="shared" ref="F438:F441" si="65">+E438*C438</f>
        <v>0</v>
      </c>
    </row>
    <row r="439" spans="1:6" s="17" customFormat="1" ht="51" customHeight="1" x14ac:dyDescent="0.25">
      <c r="A439" s="140">
        <f>A438+1</f>
        <v>8</v>
      </c>
      <c r="B439" s="139" t="s">
        <v>330</v>
      </c>
      <c r="C439" s="131">
        <v>105.38</v>
      </c>
      <c r="D439" s="135" t="s">
        <v>31</v>
      </c>
      <c r="E439" s="141"/>
      <c r="F439" s="137">
        <f t="shared" si="65"/>
        <v>0</v>
      </c>
    </row>
    <row r="440" spans="1:6" s="129" customFormat="1" ht="82.5" customHeight="1" x14ac:dyDescent="0.25">
      <c r="A440" s="133">
        <f>A439+1</f>
        <v>9</v>
      </c>
      <c r="B440" s="139" t="s">
        <v>331</v>
      </c>
      <c r="C440" s="131">
        <v>1</v>
      </c>
      <c r="D440" s="135" t="s">
        <v>22</v>
      </c>
      <c r="E440" s="141"/>
      <c r="F440" s="137">
        <f>+E440*C440</f>
        <v>0</v>
      </c>
    </row>
    <row r="441" spans="1:6" s="17" customFormat="1" ht="49.5" customHeight="1" x14ac:dyDescent="0.25">
      <c r="A441" s="140">
        <f>A440+1</f>
        <v>10</v>
      </c>
      <c r="B441" s="139" t="s">
        <v>257</v>
      </c>
      <c r="C441" s="131">
        <v>6.67</v>
      </c>
      <c r="D441" s="135" t="s">
        <v>236</v>
      </c>
      <c r="E441" s="141"/>
      <c r="F441" s="137">
        <f t="shared" si="65"/>
        <v>0</v>
      </c>
    </row>
    <row r="442" spans="1:6" s="17" customFormat="1" ht="15.75" x14ac:dyDescent="0.25">
      <c r="A442" s="27"/>
      <c r="B442" s="14" t="s">
        <v>24</v>
      </c>
      <c r="C442" s="24"/>
      <c r="D442" s="25"/>
      <c r="E442" s="24"/>
      <c r="F442" s="136">
        <f>SUM(F432:F441)</f>
        <v>0</v>
      </c>
    </row>
    <row r="443" spans="1:6" s="17" customFormat="1" ht="15.75" x14ac:dyDescent="0.25">
      <c r="A443" s="27"/>
      <c r="B443" s="23"/>
      <c r="C443" s="24"/>
      <c r="D443" s="25"/>
      <c r="E443" s="24"/>
      <c r="F443" s="26"/>
    </row>
    <row r="444" spans="1:6" s="17" customFormat="1" ht="15.75" x14ac:dyDescent="0.25">
      <c r="A444" s="13" t="s">
        <v>32</v>
      </c>
      <c r="B444" s="14" t="s">
        <v>33</v>
      </c>
      <c r="C444" s="20"/>
      <c r="D444" s="15"/>
      <c r="E444" s="20"/>
      <c r="F444" s="21"/>
    </row>
    <row r="445" spans="1:6" s="38" customFormat="1" ht="33" customHeight="1" x14ac:dyDescent="0.25">
      <c r="A445" s="140">
        <v>1</v>
      </c>
      <c r="B445" s="139" t="s">
        <v>320</v>
      </c>
      <c r="C445" s="131">
        <v>2931.04</v>
      </c>
      <c r="D445" s="135" t="s">
        <v>236</v>
      </c>
      <c r="E445" s="141"/>
      <c r="F445" s="137">
        <f>+E445*C445</f>
        <v>0</v>
      </c>
    </row>
    <row r="446" spans="1:6" s="17" customFormat="1" ht="35.25" customHeight="1" x14ac:dyDescent="0.25">
      <c r="A446" s="140">
        <f t="shared" ref="A446:A448" si="66">A445+1</f>
        <v>2</v>
      </c>
      <c r="B446" s="134" t="s">
        <v>260</v>
      </c>
      <c r="C446" s="131">
        <v>111.39</v>
      </c>
      <c r="D446" s="135" t="s">
        <v>236</v>
      </c>
      <c r="E446" s="131"/>
      <c r="F446" s="137">
        <f>+E446*C446</f>
        <v>0</v>
      </c>
    </row>
    <row r="447" spans="1:6" s="17" customFormat="1" ht="69" customHeight="1" x14ac:dyDescent="0.25">
      <c r="A447" s="140">
        <f t="shared" si="66"/>
        <v>3</v>
      </c>
      <c r="B447" s="134" t="s">
        <v>192</v>
      </c>
      <c r="C447" s="131">
        <v>785</v>
      </c>
      <c r="D447" s="135" t="s">
        <v>236</v>
      </c>
      <c r="E447" s="195"/>
      <c r="F447" s="137">
        <f t="shared" ref="F447:F449" si="67">+E447*C447</f>
        <v>0</v>
      </c>
    </row>
    <row r="448" spans="1:6" s="17" customFormat="1" ht="36.75" customHeight="1" x14ac:dyDescent="0.25">
      <c r="A448" s="140">
        <f t="shared" si="66"/>
        <v>4</v>
      </c>
      <c r="B448" s="134" t="s">
        <v>264</v>
      </c>
      <c r="C448" s="131">
        <v>71.42</v>
      </c>
      <c r="D448" s="135" t="s">
        <v>236</v>
      </c>
      <c r="E448" s="195"/>
      <c r="F448" s="137">
        <f t="shared" si="67"/>
        <v>0</v>
      </c>
    </row>
    <row r="449" spans="1:7" s="38" customFormat="1" ht="49.5" customHeight="1" x14ac:dyDescent="0.25">
      <c r="A449" s="140">
        <f>A448+1</f>
        <v>5</v>
      </c>
      <c r="B449" s="139" t="s">
        <v>263</v>
      </c>
      <c r="C449" s="131">
        <v>55</v>
      </c>
      <c r="D449" s="135" t="s">
        <v>22</v>
      </c>
      <c r="E449" s="141"/>
      <c r="F449" s="137">
        <f t="shared" si="67"/>
        <v>0</v>
      </c>
    </row>
    <row r="450" spans="1:7" s="17" customFormat="1" ht="15.75" x14ac:dyDescent="0.25">
      <c r="A450" s="27"/>
      <c r="B450" s="14" t="s">
        <v>24</v>
      </c>
      <c r="C450" s="24"/>
      <c r="D450" s="25"/>
      <c r="E450" s="24"/>
      <c r="F450" s="136">
        <f>SUM(F445:F449)</f>
        <v>0</v>
      </c>
    </row>
    <row r="451" spans="1:7" s="17" customFormat="1" ht="18.75" x14ac:dyDescent="0.25">
      <c r="A451" s="27"/>
      <c r="B451" s="28"/>
      <c r="C451" s="24"/>
      <c r="D451" s="25"/>
      <c r="E451" s="24"/>
      <c r="F451" s="39"/>
    </row>
    <row r="452" spans="1:7" s="17" customFormat="1" ht="18.75" customHeight="1" x14ac:dyDescent="0.25">
      <c r="A452" s="31"/>
      <c r="B452" s="143" t="s">
        <v>332</v>
      </c>
      <c r="C452" s="32"/>
      <c r="D452" s="32"/>
      <c r="E452" s="33"/>
      <c r="F452" s="136">
        <f>SUM(F407:F450)/2</f>
        <v>0</v>
      </c>
      <c r="G452" s="130">
        <f>+F450+F442+F429+F419+F411</f>
        <v>0</v>
      </c>
    </row>
    <row r="453" spans="1:7" s="17" customFormat="1" ht="18.75" x14ac:dyDescent="0.25">
      <c r="A453" s="27"/>
      <c r="B453" s="28"/>
      <c r="C453" s="24"/>
      <c r="D453" s="25"/>
      <c r="E453" s="24"/>
      <c r="F453" s="39"/>
    </row>
    <row r="454" spans="1:7" s="17" customFormat="1" ht="15.75" x14ac:dyDescent="0.25">
      <c r="A454" s="18" t="s">
        <v>131</v>
      </c>
      <c r="B454" s="19" t="s">
        <v>39</v>
      </c>
      <c r="C454" s="15"/>
      <c r="D454" s="15"/>
      <c r="E454" s="15"/>
      <c r="F454" s="16"/>
    </row>
    <row r="455" spans="1:7" ht="15.75" x14ac:dyDescent="0.25">
      <c r="A455" s="13"/>
      <c r="B455" s="14"/>
      <c r="C455" s="15"/>
      <c r="D455" s="15"/>
      <c r="E455" s="15"/>
      <c r="F455" s="16"/>
    </row>
    <row r="456" spans="1:7" ht="15.75" x14ac:dyDescent="0.25">
      <c r="A456" s="55" t="s">
        <v>20</v>
      </c>
      <c r="B456" s="47" t="s">
        <v>39</v>
      </c>
      <c r="C456" s="56"/>
      <c r="D456" s="57"/>
      <c r="E456" s="56"/>
      <c r="F456" s="48"/>
    </row>
    <row r="457" spans="1:7" s="38" customFormat="1" ht="50.25" customHeight="1" x14ac:dyDescent="0.25">
      <c r="A457" s="140">
        <v>1</v>
      </c>
      <c r="B457" s="139" t="s">
        <v>265</v>
      </c>
      <c r="C457" s="131">
        <v>4</v>
      </c>
      <c r="D457" s="135" t="s">
        <v>22</v>
      </c>
      <c r="E457" s="131"/>
      <c r="F457" s="137">
        <f>+E457*C457</f>
        <v>0</v>
      </c>
    </row>
    <row r="458" spans="1:7" s="38" customFormat="1" ht="51.75" customHeight="1" x14ac:dyDescent="0.25">
      <c r="A458" s="140">
        <f>A457+1</f>
        <v>2</v>
      </c>
      <c r="B458" s="139" t="s">
        <v>266</v>
      </c>
      <c r="C458" s="131">
        <v>4</v>
      </c>
      <c r="D458" s="135" t="s">
        <v>22</v>
      </c>
      <c r="E458" s="131"/>
      <c r="F458" s="137">
        <f t="shared" ref="F458:F472" si="68">+E458*C458</f>
        <v>0</v>
      </c>
    </row>
    <row r="459" spans="1:7" s="38" customFormat="1" ht="67.5" customHeight="1" x14ac:dyDescent="0.25">
      <c r="A459" s="140">
        <f t="shared" ref="A459:A472" si="69">A458+1</f>
        <v>3</v>
      </c>
      <c r="B459" s="139" t="s">
        <v>268</v>
      </c>
      <c r="C459" s="131">
        <v>2</v>
      </c>
      <c r="D459" s="135" t="s">
        <v>22</v>
      </c>
      <c r="E459" s="141"/>
      <c r="F459" s="137">
        <f>+E459*C459</f>
        <v>0</v>
      </c>
    </row>
    <row r="460" spans="1:7" s="38" customFormat="1" ht="32.25" customHeight="1" x14ac:dyDescent="0.25">
      <c r="A460" s="140">
        <f t="shared" si="69"/>
        <v>4</v>
      </c>
      <c r="B460" s="139" t="s">
        <v>269</v>
      </c>
      <c r="C460" s="131">
        <v>4</v>
      </c>
      <c r="D460" s="135" t="s">
        <v>22</v>
      </c>
      <c r="E460" s="131"/>
      <c r="F460" s="137">
        <f t="shared" si="68"/>
        <v>0</v>
      </c>
    </row>
    <row r="461" spans="1:7" s="38" customFormat="1" ht="34.5" customHeight="1" x14ac:dyDescent="0.25">
      <c r="A461" s="140">
        <f t="shared" si="69"/>
        <v>5</v>
      </c>
      <c r="B461" s="139" t="s">
        <v>333</v>
      </c>
      <c r="C461" s="131">
        <f>23.4*2</f>
        <v>46.8</v>
      </c>
      <c r="D461" s="135" t="s">
        <v>40</v>
      </c>
      <c r="E461" s="141"/>
      <c r="F461" s="137">
        <f t="shared" si="68"/>
        <v>0</v>
      </c>
    </row>
    <row r="462" spans="1:7" s="38" customFormat="1" ht="35.25" customHeight="1" x14ac:dyDescent="0.25">
      <c r="A462" s="140">
        <f t="shared" si="69"/>
        <v>6</v>
      </c>
      <c r="B462" s="139" t="s">
        <v>334</v>
      </c>
      <c r="C462" s="131">
        <f>61*2</f>
        <v>122</v>
      </c>
      <c r="D462" s="135" t="s">
        <v>40</v>
      </c>
      <c r="E462" s="141"/>
      <c r="F462" s="137">
        <f t="shared" si="68"/>
        <v>0</v>
      </c>
    </row>
    <row r="463" spans="1:7" s="38" customFormat="1" ht="34.5" customHeight="1" x14ac:dyDescent="0.25">
      <c r="A463" s="140">
        <f t="shared" si="69"/>
        <v>7</v>
      </c>
      <c r="B463" s="139" t="s">
        <v>335</v>
      </c>
      <c r="C463" s="131">
        <f>3.6*2</f>
        <v>7.2</v>
      </c>
      <c r="D463" s="135" t="s">
        <v>40</v>
      </c>
      <c r="E463" s="141"/>
      <c r="F463" s="137">
        <f t="shared" si="68"/>
        <v>0</v>
      </c>
    </row>
    <row r="464" spans="1:7" s="38" customFormat="1" ht="35.25" customHeight="1" x14ac:dyDescent="0.25">
      <c r="A464" s="140">
        <f t="shared" si="69"/>
        <v>8</v>
      </c>
      <c r="B464" s="139" t="s">
        <v>336</v>
      </c>
      <c r="C464" s="131">
        <v>9.24</v>
      </c>
      <c r="D464" s="135" t="s">
        <v>40</v>
      </c>
      <c r="E464" s="141"/>
      <c r="F464" s="137">
        <f t="shared" si="68"/>
        <v>0</v>
      </c>
    </row>
    <row r="465" spans="1:7" s="38" customFormat="1" ht="34.5" customHeight="1" x14ac:dyDescent="0.25">
      <c r="A465" s="140">
        <f t="shared" si="69"/>
        <v>9</v>
      </c>
      <c r="B465" s="139" t="s">
        <v>337</v>
      </c>
      <c r="C465" s="131">
        <v>1.2</v>
      </c>
      <c r="D465" s="135" t="s">
        <v>40</v>
      </c>
      <c r="E465" s="141"/>
      <c r="F465" s="137">
        <f t="shared" si="68"/>
        <v>0</v>
      </c>
    </row>
    <row r="466" spans="1:7" s="38" customFormat="1" ht="33" customHeight="1" x14ac:dyDescent="0.25">
      <c r="A466" s="140">
        <f t="shared" si="69"/>
        <v>10</v>
      </c>
      <c r="B466" s="139" t="s">
        <v>338</v>
      </c>
      <c r="C466" s="131">
        <v>14</v>
      </c>
      <c r="D466" s="135" t="s">
        <v>40</v>
      </c>
      <c r="E466" s="141"/>
      <c r="F466" s="137">
        <f t="shared" si="68"/>
        <v>0</v>
      </c>
    </row>
    <row r="467" spans="1:7" s="38" customFormat="1" ht="33" customHeight="1" x14ac:dyDescent="0.25">
      <c r="A467" s="140">
        <f t="shared" si="69"/>
        <v>11</v>
      </c>
      <c r="B467" s="139" t="s">
        <v>339</v>
      </c>
      <c r="C467" s="131">
        <v>2</v>
      </c>
      <c r="D467" s="135" t="s">
        <v>22</v>
      </c>
      <c r="E467" s="141"/>
      <c r="F467" s="137">
        <f t="shared" si="68"/>
        <v>0</v>
      </c>
    </row>
    <row r="468" spans="1:7" s="38" customFormat="1" ht="34.5" customHeight="1" x14ac:dyDescent="0.25">
      <c r="A468" s="140">
        <f t="shared" si="69"/>
        <v>12</v>
      </c>
      <c r="B468" s="139" t="s">
        <v>340</v>
      </c>
      <c r="C468" s="131">
        <v>2</v>
      </c>
      <c r="D468" s="135" t="s">
        <v>22</v>
      </c>
      <c r="E468" s="141"/>
      <c r="F468" s="137">
        <f t="shared" si="68"/>
        <v>0</v>
      </c>
    </row>
    <row r="469" spans="1:7" s="38" customFormat="1" ht="33" customHeight="1" x14ac:dyDescent="0.25">
      <c r="A469" s="140">
        <f t="shared" si="69"/>
        <v>13</v>
      </c>
      <c r="B469" s="139" t="s">
        <v>341</v>
      </c>
      <c r="C469" s="131">
        <v>4</v>
      </c>
      <c r="D469" s="135" t="s">
        <v>22</v>
      </c>
      <c r="E469" s="141"/>
      <c r="F469" s="137">
        <f t="shared" si="68"/>
        <v>0</v>
      </c>
    </row>
    <row r="470" spans="1:7" s="38" customFormat="1" ht="33" customHeight="1" x14ac:dyDescent="0.25">
      <c r="A470" s="140">
        <f t="shared" si="69"/>
        <v>14</v>
      </c>
      <c r="B470" s="139" t="s">
        <v>277</v>
      </c>
      <c r="C470" s="131">
        <v>2</v>
      </c>
      <c r="D470" s="135" t="s">
        <v>22</v>
      </c>
      <c r="E470" s="141"/>
      <c r="F470" s="137">
        <f t="shared" si="68"/>
        <v>0</v>
      </c>
    </row>
    <row r="471" spans="1:7" ht="33" customHeight="1" x14ac:dyDescent="0.25">
      <c r="A471" s="140">
        <f t="shared" si="69"/>
        <v>15</v>
      </c>
      <c r="B471" s="134" t="s">
        <v>278</v>
      </c>
      <c r="C471" s="131">
        <v>2</v>
      </c>
      <c r="D471" s="135" t="s">
        <v>22</v>
      </c>
      <c r="E471" s="131"/>
      <c r="F471" s="137">
        <f t="shared" si="68"/>
        <v>0</v>
      </c>
      <c r="G471" s="17"/>
    </row>
    <row r="472" spans="1:7" s="38" customFormat="1" ht="84.75" customHeight="1" x14ac:dyDescent="0.25">
      <c r="A472" s="140">
        <f t="shared" si="69"/>
        <v>16</v>
      </c>
      <c r="B472" s="139" t="s">
        <v>428</v>
      </c>
      <c r="C472" s="131">
        <v>1</v>
      </c>
      <c r="D472" s="135" t="s">
        <v>51</v>
      </c>
      <c r="E472" s="141"/>
      <c r="F472" s="137">
        <f t="shared" si="68"/>
        <v>0</v>
      </c>
    </row>
    <row r="473" spans="1:7" s="113" customFormat="1" ht="17.45" customHeight="1" x14ac:dyDescent="0.25">
      <c r="A473" s="46"/>
      <c r="B473" s="47" t="s">
        <v>24</v>
      </c>
      <c r="C473" s="33"/>
      <c r="D473" s="32"/>
      <c r="E473" s="33"/>
      <c r="F473" s="48">
        <f>SUM(F457:F472)</f>
        <v>0</v>
      </c>
    </row>
    <row r="474" spans="1:7" ht="18.75" x14ac:dyDescent="0.25">
      <c r="A474" s="27"/>
      <c r="B474" s="28"/>
      <c r="C474" s="24"/>
      <c r="D474" s="25"/>
      <c r="E474" s="24"/>
      <c r="F474" s="39"/>
    </row>
    <row r="475" spans="1:7" ht="15.75" x14ac:dyDescent="0.25">
      <c r="A475" s="13" t="s">
        <v>25</v>
      </c>
      <c r="B475" s="14" t="s">
        <v>42</v>
      </c>
      <c r="C475" s="15"/>
      <c r="D475" s="15"/>
      <c r="E475" s="15"/>
      <c r="F475" s="16"/>
    </row>
    <row r="476" spans="1:7" s="179" customFormat="1" ht="15.75" x14ac:dyDescent="0.25">
      <c r="A476" s="140">
        <v>1</v>
      </c>
      <c r="B476" s="23" t="s">
        <v>281</v>
      </c>
      <c r="C476" s="131">
        <v>60</v>
      </c>
      <c r="D476" s="105" t="s">
        <v>40</v>
      </c>
      <c r="E476" s="141"/>
      <c r="F476" s="137">
        <f>+E476*C476</f>
        <v>0</v>
      </c>
    </row>
    <row r="477" spans="1:7" s="179" customFormat="1" ht="15.75" x14ac:dyDescent="0.25">
      <c r="A477" s="140">
        <f t="shared" ref="A477:A478" si="70">A476+1</f>
        <v>2</v>
      </c>
      <c r="B477" s="23" t="s">
        <v>283</v>
      </c>
      <c r="C477" s="131">
        <v>12</v>
      </c>
      <c r="D477" s="105" t="s">
        <v>40</v>
      </c>
      <c r="E477" s="141"/>
      <c r="F477" s="137">
        <f>+E477*C477</f>
        <v>0</v>
      </c>
    </row>
    <row r="478" spans="1:7" s="179" customFormat="1" ht="15.75" x14ac:dyDescent="0.25">
      <c r="A478" s="140">
        <f t="shared" si="70"/>
        <v>3</v>
      </c>
      <c r="B478" s="23" t="s">
        <v>284</v>
      </c>
      <c r="C478" s="131">
        <f>12*6+8</f>
        <v>80</v>
      </c>
      <c r="D478" s="105" t="s">
        <v>40</v>
      </c>
      <c r="E478" s="141"/>
      <c r="F478" s="137">
        <f>+E478*C478</f>
        <v>0</v>
      </c>
    </row>
    <row r="479" spans="1:7" ht="15.75" x14ac:dyDescent="0.25">
      <c r="A479" s="46"/>
      <c r="B479" s="47" t="s">
        <v>24</v>
      </c>
      <c r="C479" s="33"/>
      <c r="D479" s="32"/>
      <c r="E479" s="33"/>
      <c r="F479" s="48">
        <f>SUM(F476:F478)</f>
        <v>0</v>
      </c>
    </row>
    <row r="480" spans="1:7" s="38" customFormat="1" ht="18.75" x14ac:dyDescent="0.25">
      <c r="A480" s="61"/>
      <c r="B480" s="14"/>
      <c r="C480" s="23"/>
      <c r="D480" s="23"/>
      <c r="E480" s="45"/>
      <c r="F480" s="108"/>
    </row>
    <row r="481" spans="1:6" s="38" customFormat="1" ht="21.75" customHeight="1" x14ac:dyDescent="0.25">
      <c r="A481" s="40" t="s">
        <v>27</v>
      </c>
      <c r="B481" s="41" t="s">
        <v>43</v>
      </c>
      <c r="C481" s="165"/>
      <c r="D481" s="166"/>
      <c r="E481" s="165"/>
      <c r="F481" s="167"/>
    </row>
    <row r="482" spans="1:6" s="113" customFormat="1" ht="17.45" customHeight="1" x14ac:dyDescent="0.25">
      <c r="A482" s="153">
        <v>1</v>
      </c>
      <c r="B482" s="59" t="s">
        <v>44</v>
      </c>
      <c r="C482" s="147"/>
      <c r="D482" s="147"/>
      <c r="E482" s="148"/>
      <c r="F482" s="147"/>
    </row>
    <row r="483" spans="1:6" s="38" customFormat="1" ht="15.75" x14ac:dyDescent="0.25">
      <c r="A483" s="154">
        <v>1</v>
      </c>
      <c r="B483" s="149" t="s">
        <v>285</v>
      </c>
      <c r="C483" s="170">
        <v>1</v>
      </c>
      <c r="D483" s="171" t="s">
        <v>51</v>
      </c>
      <c r="E483" s="172"/>
      <c r="F483" s="170">
        <f>C483*E483</f>
        <v>0</v>
      </c>
    </row>
    <row r="484" spans="1:6" s="38" customFormat="1" ht="15.75" x14ac:dyDescent="0.25">
      <c r="A484" s="154"/>
      <c r="B484" s="147"/>
      <c r="C484" s="118"/>
      <c r="D484" s="119"/>
      <c r="E484" s="106"/>
      <c r="F484" s="118"/>
    </row>
    <row r="485" spans="1:6" s="113" customFormat="1" ht="32.25" customHeight="1" x14ac:dyDescent="0.25">
      <c r="A485" s="153">
        <v>2</v>
      </c>
      <c r="B485" s="112" t="s">
        <v>45</v>
      </c>
      <c r="C485" s="118"/>
      <c r="D485" s="119"/>
      <c r="E485" s="106"/>
      <c r="F485" s="118"/>
    </row>
    <row r="486" spans="1:6" s="38" customFormat="1" ht="15.75" x14ac:dyDescent="0.25">
      <c r="A486" s="153">
        <f>A485+0.1</f>
        <v>2.1</v>
      </c>
      <c r="B486" s="112" t="s">
        <v>46</v>
      </c>
      <c r="C486" s="118"/>
      <c r="D486" s="119"/>
      <c r="E486" s="106"/>
      <c r="F486" s="118"/>
    </row>
    <row r="487" spans="1:6" s="38" customFormat="1" ht="15.75" x14ac:dyDescent="0.25">
      <c r="A487" s="154">
        <f>A486+0.01</f>
        <v>2.11</v>
      </c>
      <c r="B487" s="103" t="s">
        <v>286</v>
      </c>
      <c r="C487" s="104">
        <f>4.9*6</f>
        <v>29.400000000000002</v>
      </c>
      <c r="D487" s="119" t="s">
        <v>40</v>
      </c>
      <c r="E487" s="106"/>
      <c r="F487" s="37">
        <f t="shared" ref="F487:F491" si="71">C487*E487</f>
        <v>0</v>
      </c>
    </row>
    <row r="488" spans="1:6" s="38" customFormat="1" ht="15.75" x14ac:dyDescent="0.25">
      <c r="A488" s="154">
        <f t="shared" ref="A488:A491" si="72">A487+0.01</f>
        <v>2.1199999999999997</v>
      </c>
      <c r="B488" s="103" t="s">
        <v>287</v>
      </c>
      <c r="C488" s="104">
        <f>4.9*8</f>
        <v>39.200000000000003</v>
      </c>
      <c r="D488" s="119" t="s">
        <v>40</v>
      </c>
      <c r="E488" s="106"/>
      <c r="F488" s="37">
        <f t="shared" si="71"/>
        <v>0</v>
      </c>
    </row>
    <row r="489" spans="1:6" s="38" customFormat="1" ht="15.75" x14ac:dyDescent="0.25">
      <c r="A489" s="154">
        <f t="shared" si="72"/>
        <v>2.1299999999999994</v>
      </c>
      <c r="B489" s="103" t="s">
        <v>288</v>
      </c>
      <c r="C489" s="104">
        <f>4.9*17</f>
        <v>83.300000000000011</v>
      </c>
      <c r="D489" s="119" t="s">
        <v>40</v>
      </c>
      <c r="E489" s="106"/>
      <c r="F489" s="37">
        <f t="shared" si="71"/>
        <v>0</v>
      </c>
    </row>
    <row r="490" spans="1:6" s="38" customFormat="1" ht="15.75" x14ac:dyDescent="0.25">
      <c r="A490" s="154">
        <f t="shared" si="72"/>
        <v>2.1399999999999992</v>
      </c>
      <c r="B490" s="103" t="s">
        <v>289</v>
      </c>
      <c r="C490" s="104">
        <f>4.9*6</f>
        <v>29.400000000000002</v>
      </c>
      <c r="D490" s="119" t="s">
        <v>40</v>
      </c>
      <c r="E490" s="106"/>
      <c r="F490" s="37">
        <f t="shared" si="71"/>
        <v>0</v>
      </c>
    </row>
    <row r="491" spans="1:6" s="38" customFormat="1" ht="15.75" x14ac:dyDescent="0.25">
      <c r="A491" s="154">
        <f t="shared" si="72"/>
        <v>2.149999999999999</v>
      </c>
      <c r="B491" s="103" t="s">
        <v>342</v>
      </c>
      <c r="C491" s="104">
        <f>1.35+1.4</f>
        <v>2.75</v>
      </c>
      <c r="D491" s="119" t="s">
        <v>40</v>
      </c>
      <c r="E491" s="106"/>
      <c r="F491" s="37">
        <f t="shared" si="71"/>
        <v>0</v>
      </c>
    </row>
    <row r="492" spans="1:6" s="38" customFormat="1" ht="15.75" x14ac:dyDescent="0.25">
      <c r="A492" s="154"/>
      <c r="B492" s="147"/>
      <c r="C492" s="118"/>
      <c r="D492" s="119"/>
      <c r="E492" s="106"/>
      <c r="F492" s="37"/>
    </row>
    <row r="493" spans="1:6" s="38" customFormat="1" ht="15.75" x14ac:dyDescent="0.25">
      <c r="A493" s="153">
        <f>A486+0.1</f>
        <v>2.2000000000000002</v>
      </c>
      <c r="B493" s="59" t="s">
        <v>47</v>
      </c>
      <c r="C493" s="118"/>
      <c r="D493" s="119"/>
      <c r="E493" s="106"/>
      <c r="F493" s="37"/>
    </row>
    <row r="494" spans="1:6" s="38" customFormat="1" ht="15.75" x14ac:dyDescent="0.25">
      <c r="A494" s="154">
        <f>A493+0.01</f>
        <v>2.21</v>
      </c>
      <c r="B494" s="147" t="s">
        <v>290</v>
      </c>
      <c r="C494" s="104">
        <v>1</v>
      </c>
      <c r="D494" s="105" t="s">
        <v>22</v>
      </c>
      <c r="E494" s="106"/>
      <c r="F494" s="37">
        <f>C494*E494</f>
        <v>0</v>
      </c>
    </row>
    <row r="495" spans="1:6" s="38" customFormat="1" ht="15.75" x14ac:dyDescent="0.25">
      <c r="A495" s="154"/>
      <c r="B495" s="117"/>
      <c r="C495" s="118"/>
      <c r="D495" s="119"/>
      <c r="E495" s="106"/>
      <c r="F495" s="37"/>
    </row>
    <row r="496" spans="1:6" s="38" customFormat="1" ht="15.75" x14ac:dyDescent="0.25">
      <c r="A496" s="153">
        <f>A493+0.1</f>
        <v>2.3000000000000003</v>
      </c>
      <c r="B496" s="59" t="s">
        <v>48</v>
      </c>
      <c r="C496" s="118"/>
      <c r="D496" s="119"/>
      <c r="E496" s="106"/>
      <c r="F496" s="37"/>
    </row>
    <row r="497" spans="1:8" s="38" customFormat="1" ht="15.75" x14ac:dyDescent="0.25">
      <c r="A497" s="154">
        <f>A496+0.01</f>
        <v>2.31</v>
      </c>
      <c r="B497" s="147" t="s">
        <v>291</v>
      </c>
      <c r="C497" s="104">
        <v>46</v>
      </c>
      <c r="D497" s="105" t="s">
        <v>22</v>
      </c>
      <c r="E497" s="106"/>
      <c r="F497" s="37">
        <f>C497*E497</f>
        <v>0</v>
      </c>
    </row>
    <row r="498" spans="1:8" s="38" customFormat="1" ht="15.75" x14ac:dyDescent="0.25">
      <c r="A498" s="154"/>
      <c r="B498" s="117"/>
      <c r="C498" s="118"/>
      <c r="D498" s="119"/>
      <c r="E498" s="106"/>
      <c r="F498" s="37"/>
    </row>
    <row r="499" spans="1:8" s="38" customFormat="1" ht="15.75" x14ac:dyDescent="0.25">
      <c r="A499" s="153">
        <f>A496+0.1</f>
        <v>2.4000000000000004</v>
      </c>
      <c r="B499" s="59" t="s">
        <v>49</v>
      </c>
      <c r="C499" s="118"/>
      <c r="D499" s="119"/>
      <c r="E499" s="106"/>
      <c r="F499" s="37"/>
    </row>
    <row r="500" spans="1:8" s="38" customFormat="1" ht="15.75" x14ac:dyDescent="0.25">
      <c r="A500" s="154">
        <f>A499+0.01</f>
        <v>2.41</v>
      </c>
      <c r="B500" s="147" t="s">
        <v>294</v>
      </c>
      <c r="C500" s="104">
        <v>46</v>
      </c>
      <c r="D500" s="105" t="s">
        <v>22</v>
      </c>
      <c r="E500" s="106"/>
      <c r="F500" s="37">
        <f>C500*E500</f>
        <v>0</v>
      </c>
    </row>
    <row r="501" spans="1:8" s="38" customFormat="1" ht="15.75" x14ac:dyDescent="0.25">
      <c r="A501" s="154"/>
      <c r="B501" s="117"/>
      <c r="C501" s="118"/>
      <c r="D501" s="119"/>
      <c r="E501" s="106"/>
      <c r="F501" s="37"/>
    </row>
    <row r="502" spans="1:8" s="38" customFormat="1" ht="48.75" customHeight="1" x14ac:dyDescent="0.25">
      <c r="A502" s="153">
        <v>3</v>
      </c>
      <c r="B502" s="59" t="s">
        <v>293</v>
      </c>
      <c r="C502" s="104">
        <v>1</v>
      </c>
      <c r="D502" s="105" t="s">
        <v>22</v>
      </c>
      <c r="E502" s="106"/>
      <c r="F502" s="37">
        <f>C502*E502</f>
        <v>0</v>
      </c>
    </row>
    <row r="503" spans="1:8" s="38" customFormat="1" ht="15.75" x14ac:dyDescent="0.25">
      <c r="A503" s="154"/>
      <c r="B503" s="117"/>
      <c r="C503" s="118"/>
      <c r="D503" s="119"/>
      <c r="E503" s="106"/>
      <c r="F503" s="37"/>
    </row>
    <row r="504" spans="1:8" ht="15.75" x14ac:dyDescent="0.25">
      <c r="A504" s="46"/>
      <c r="B504" s="47" t="s">
        <v>24</v>
      </c>
      <c r="C504" s="33"/>
      <c r="D504" s="32"/>
      <c r="E504" s="33"/>
      <c r="F504" s="48">
        <f>SUM(F482:F502)</f>
        <v>0</v>
      </c>
    </row>
    <row r="505" spans="1:8" s="38" customFormat="1" ht="15.75" x14ac:dyDescent="0.25">
      <c r="A505" s="154"/>
      <c r="B505" s="117"/>
      <c r="C505" s="118"/>
      <c r="D505" s="119"/>
      <c r="E505" s="106"/>
      <c r="F505" s="37"/>
    </row>
    <row r="506" spans="1:8" s="17" customFormat="1" ht="31.5" x14ac:dyDescent="0.25">
      <c r="A506" s="31"/>
      <c r="B506" s="160" t="s">
        <v>343</v>
      </c>
      <c r="C506" s="32"/>
      <c r="D506" s="32"/>
      <c r="E506" s="33"/>
      <c r="F506" s="136">
        <f>SUM(F455:F505)/2</f>
        <v>0</v>
      </c>
      <c r="G506" s="130" t="e">
        <f>+#REF!+F479+F473</f>
        <v>#REF!</v>
      </c>
      <c r="H506" s="121"/>
    </row>
    <row r="507" spans="1:8" ht="18.75" x14ac:dyDescent="0.25">
      <c r="A507" s="61"/>
      <c r="B507" s="14"/>
      <c r="C507" s="23"/>
      <c r="D507" s="23"/>
      <c r="E507" s="45"/>
      <c r="F507" s="108"/>
    </row>
    <row r="508" spans="1:8" s="17" customFormat="1" ht="15.75" x14ac:dyDescent="0.25">
      <c r="A508" s="18" t="s">
        <v>174</v>
      </c>
      <c r="B508" s="19" t="s">
        <v>55</v>
      </c>
      <c r="C508" s="15"/>
      <c r="D508" s="15"/>
      <c r="E508" s="15"/>
      <c r="F508" s="16"/>
    </row>
    <row r="509" spans="1:8" s="17" customFormat="1" ht="15.75" x14ac:dyDescent="0.25">
      <c r="A509" s="34"/>
      <c r="B509" s="35"/>
      <c r="C509" s="25"/>
      <c r="D509" s="25"/>
      <c r="E509" s="24"/>
      <c r="F509" s="36"/>
    </row>
    <row r="510" spans="1:8" ht="15.75" x14ac:dyDescent="0.25">
      <c r="A510" s="58" t="s">
        <v>20</v>
      </c>
      <c r="B510" s="59" t="s">
        <v>21</v>
      </c>
      <c r="C510" s="15"/>
      <c r="D510" s="15"/>
      <c r="E510" s="15"/>
      <c r="F510" s="15"/>
      <c r="G510" s="17"/>
    </row>
    <row r="511" spans="1:8" ht="36" customHeight="1" x14ac:dyDescent="0.25">
      <c r="A511" s="133">
        <v>1</v>
      </c>
      <c r="B511" s="139" t="s">
        <v>344</v>
      </c>
      <c r="C511" s="131">
        <v>2</v>
      </c>
      <c r="D511" s="135" t="s">
        <v>22</v>
      </c>
      <c r="E511" s="141"/>
      <c r="F511" s="137">
        <f>+E511*C511</f>
        <v>0</v>
      </c>
      <c r="G511" s="17"/>
    </row>
    <row r="512" spans="1:8" ht="50.25" customHeight="1" x14ac:dyDescent="0.25">
      <c r="A512" s="133">
        <f>A511+1</f>
        <v>2</v>
      </c>
      <c r="B512" s="139" t="s">
        <v>299</v>
      </c>
      <c r="C512" s="131">
        <v>1</v>
      </c>
      <c r="D512" s="135" t="s">
        <v>51</v>
      </c>
      <c r="E512" s="141"/>
      <c r="F512" s="137">
        <f t="shared" ref="F512:F514" si="73">+E512*C512</f>
        <v>0</v>
      </c>
      <c r="G512" s="17"/>
    </row>
    <row r="513" spans="1:7" ht="50.25" customHeight="1" x14ac:dyDescent="0.25">
      <c r="A513" s="133">
        <f t="shared" ref="A513:A514" si="74">A512+1</f>
        <v>3</v>
      </c>
      <c r="B513" s="139" t="s">
        <v>142</v>
      </c>
      <c r="C513" s="131">
        <v>1</v>
      </c>
      <c r="D513" s="135" t="s">
        <v>51</v>
      </c>
      <c r="E513" s="141"/>
      <c r="F513" s="137">
        <f t="shared" si="73"/>
        <v>0</v>
      </c>
      <c r="G513" s="17"/>
    </row>
    <row r="514" spans="1:7" ht="49.5" customHeight="1" x14ac:dyDescent="0.25">
      <c r="A514" s="133">
        <f t="shared" si="74"/>
        <v>4</v>
      </c>
      <c r="B514" s="139" t="s">
        <v>345</v>
      </c>
      <c r="C514" s="131">
        <v>1</v>
      </c>
      <c r="D514" s="135" t="s">
        <v>51</v>
      </c>
      <c r="E514" s="141"/>
      <c r="F514" s="137">
        <f t="shared" si="73"/>
        <v>0</v>
      </c>
      <c r="G514" s="17"/>
    </row>
    <row r="515" spans="1:7" s="113" customFormat="1" ht="17.45" customHeight="1" x14ac:dyDescent="0.25">
      <c r="A515" s="62"/>
      <c r="B515" s="47" t="s">
        <v>24</v>
      </c>
      <c r="C515" s="33"/>
      <c r="D515" s="32"/>
      <c r="E515" s="33"/>
      <c r="F515" s="56">
        <f>SUM(F511:F514)</f>
        <v>0</v>
      </c>
    </row>
    <row r="516" spans="1:7" s="113" customFormat="1" ht="17.45" customHeight="1" x14ac:dyDescent="0.25">
      <c r="A516" s="34"/>
      <c r="B516" s="112"/>
      <c r="C516" s="115"/>
      <c r="D516" s="115"/>
      <c r="E516" s="115"/>
      <c r="F516" s="108"/>
    </row>
    <row r="517" spans="1:7" ht="15.75" x14ac:dyDescent="0.25">
      <c r="A517" s="58" t="s">
        <v>25</v>
      </c>
      <c r="B517" s="59" t="s">
        <v>300</v>
      </c>
      <c r="C517" s="15"/>
      <c r="D517" s="15"/>
      <c r="E517" s="15"/>
      <c r="F517" s="15"/>
      <c r="G517" s="17"/>
    </row>
    <row r="518" spans="1:7" ht="102" customHeight="1" x14ac:dyDescent="0.25">
      <c r="A518" s="133">
        <v>1</v>
      </c>
      <c r="B518" s="139" t="s">
        <v>56</v>
      </c>
      <c r="C518" s="131">
        <v>111</v>
      </c>
      <c r="D518" s="135" t="s">
        <v>22</v>
      </c>
      <c r="E518" s="141"/>
      <c r="F518" s="137">
        <f t="shared" ref="F518:F525" si="75">+E518*C518</f>
        <v>0</v>
      </c>
      <c r="G518" s="17"/>
    </row>
    <row r="519" spans="1:7" ht="102" customHeight="1" x14ac:dyDescent="0.25">
      <c r="A519" s="133">
        <f t="shared" ref="A519:A525" si="76">A518+1</f>
        <v>2</v>
      </c>
      <c r="B519" s="139" t="s">
        <v>57</v>
      </c>
      <c r="C519" s="131">
        <v>9</v>
      </c>
      <c r="D519" s="135" t="s">
        <v>22</v>
      </c>
      <c r="E519" s="141"/>
      <c r="F519" s="137">
        <f t="shared" si="75"/>
        <v>0</v>
      </c>
      <c r="G519" s="17"/>
    </row>
    <row r="520" spans="1:7" ht="100.5" customHeight="1" x14ac:dyDescent="0.25">
      <c r="A520" s="133">
        <f t="shared" si="76"/>
        <v>3</v>
      </c>
      <c r="B520" s="139" t="s">
        <v>58</v>
      </c>
      <c r="C520" s="131">
        <v>29</v>
      </c>
      <c r="D520" s="135" t="s">
        <v>22</v>
      </c>
      <c r="E520" s="141"/>
      <c r="F520" s="137">
        <f t="shared" si="75"/>
        <v>0</v>
      </c>
      <c r="G520" s="17"/>
    </row>
    <row r="521" spans="1:7" ht="84.75" customHeight="1" x14ac:dyDescent="0.25">
      <c r="A521" s="133">
        <f t="shared" si="76"/>
        <v>4</v>
      </c>
      <c r="B521" s="139" t="s">
        <v>59</v>
      </c>
      <c r="C521" s="131">
        <f>29+21</f>
        <v>50</v>
      </c>
      <c r="D521" s="135" t="s">
        <v>22</v>
      </c>
      <c r="E521" s="141"/>
      <c r="F521" s="137">
        <f t="shared" si="75"/>
        <v>0</v>
      </c>
      <c r="G521" s="17"/>
    </row>
    <row r="522" spans="1:7" ht="84" customHeight="1" x14ac:dyDescent="0.25">
      <c r="A522" s="133">
        <f t="shared" si="76"/>
        <v>5</v>
      </c>
      <c r="B522" s="139" t="s">
        <v>60</v>
      </c>
      <c r="C522" s="131">
        <v>64</v>
      </c>
      <c r="D522" s="135" t="s">
        <v>22</v>
      </c>
      <c r="E522" s="141"/>
      <c r="F522" s="137">
        <f t="shared" si="75"/>
        <v>0</v>
      </c>
      <c r="G522" s="17"/>
    </row>
    <row r="523" spans="1:7" ht="83.25" customHeight="1" x14ac:dyDescent="0.25">
      <c r="A523" s="133">
        <f t="shared" si="76"/>
        <v>6</v>
      </c>
      <c r="B523" s="139" t="s">
        <v>61</v>
      </c>
      <c r="C523" s="131">
        <v>12</v>
      </c>
      <c r="D523" s="135" t="s">
        <v>22</v>
      </c>
      <c r="E523" s="141"/>
      <c r="F523" s="137">
        <f t="shared" si="75"/>
        <v>0</v>
      </c>
      <c r="G523" s="17"/>
    </row>
    <row r="524" spans="1:7" ht="82.5" customHeight="1" x14ac:dyDescent="0.25">
      <c r="A524" s="133">
        <f t="shared" si="76"/>
        <v>7</v>
      </c>
      <c r="B524" s="139" t="s">
        <v>105</v>
      </c>
      <c r="C524" s="131">
        <v>2</v>
      </c>
      <c r="D524" s="135" t="s">
        <v>22</v>
      </c>
      <c r="E524" s="141"/>
      <c r="F524" s="137">
        <f t="shared" si="75"/>
        <v>0</v>
      </c>
      <c r="G524" s="17"/>
    </row>
    <row r="525" spans="1:7" ht="131.25" customHeight="1" x14ac:dyDescent="0.25">
      <c r="A525" s="133">
        <f t="shared" si="76"/>
        <v>8</v>
      </c>
      <c r="B525" s="139" t="s">
        <v>62</v>
      </c>
      <c r="C525" s="131">
        <v>145</v>
      </c>
      <c r="D525" s="135" t="s">
        <v>22</v>
      </c>
      <c r="E525" s="141"/>
      <c r="F525" s="137">
        <f t="shared" si="75"/>
        <v>0</v>
      </c>
      <c r="G525" s="17"/>
    </row>
    <row r="526" spans="1:7" s="113" customFormat="1" ht="17.45" customHeight="1" x14ac:dyDescent="0.25">
      <c r="A526" s="62"/>
      <c r="B526" s="47" t="s">
        <v>24</v>
      </c>
      <c r="C526" s="33"/>
      <c r="D526" s="32"/>
      <c r="E526" s="33"/>
      <c r="F526" s="56">
        <f>SUM(F518:F525)</f>
        <v>0</v>
      </c>
    </row>
    <row r="527" spans="1:7" s="113" customFormat="1" ht="17.45" customHeight="1" x14ac:dyDescent="0.25">
      <c r="A527" s="63"/>
      <c r="B527" s="14"/>
      <c r="C527" s="115"/>
      <c r="D527" s="115"/>
      <c r="E527" s="115"/>
      <c r="F527" s="108"/>
    </row>
    <row r="528" spans="1:7" ht="15.75" x14ac:dyDescent="0.25">
      <c r="A528" s="58" t="s">
        <v>27</v>
      </c>
      <c r="B528" s="59" t="s">
        <v>143</v>
      </c>
      <c r="C528" s="24"/>
      <c r="D528" s="25"/>
      <c r="E528" s="24"/>
      <c r="F528" s="24"/>
      <c r="G528" s="17"/>
    </row>
    <row r="529" spans="1:7" ht="66.75" customHeight="1" x14ac:dyDescent="0.25">
      <c r="A529" s="133">
        <v>1</v>
      </c>
      <c r="B529" s="139" t="s">
        <v>144</v>
      </c>
      <c r="C529" s="131">
        <v>150</v>
      </c>
      <c r="D529" s="135" t="s">
        <v>64</v>
      </c>
      <c r="E529" s="141"/>
      <c r="F529" s="137">
        <f t="shared" ref="F529:F538" si="77">+E529*C529</f>
        <v>0</v>
      </c>
      <c r="G529" s="17"/>
    </row>
    <row r="530" spans="1:7" ht="66" customHeight="1" x14ac:dyDescent="0.25">
      <c r="A530" s="133">
        <f>A529+1</f>
        <v>2</v>
      </c>
      <c r="B530" s="139" t="s">
        <v>65</v>
      </c>
      <c r="C530" s="131">
        <v>150</v>
      </c>
      <c r="D530" s="135" t="s">
        <v>64</v>
      </c>
      <c r="E530" s="141"/>
      <c r="F530" s="137">
        <f t="shared" si="77"/>
        <v>0</v>
      </c>
      <c r="G530" s="17"/>
    </row>
    <row r="531" spans="1:7" ht="66" customHeight="1" x14ac:dyDescent="0.25">
      <c r="A531" s="133">
        <f>A530+1</f>
        <v>3</v>
      </c>
      <c r="B531" s="139" t="s">
        <v>346</v>
      </c>
      <c r="C531" s="131">
        <v>150</v>
      </c>
      <c r="D531" s="135" t="s">
        <v>64</v>
      </c>
      <c r="E531" s="141"/>
      <c r="F531" s="137">
        <f t="shared" si="77"/>
        <v>0</v>
      </c>
      <c r="G531" s="17"/>
    </row>
    <row r="532" spans="1:7" ht="66" customHeight="1" x14ac:dyDescent="0.25">
      <c r="A532" s="133">
        <f t="shared" ref="A532:A538" si="78">A531+1</f>
        <v>4</v>
      </c>
      <c r="B532" s="139" t="s">
        <v>347</v>
      </c>
      <c r="C532" s="131">
        <v>200</v>
      </c>
      <c r="D532" s="135" t="s">
        <v>64</v>
      </c>
      <c r="E532" s="141"/>
      <c r="F532" s="137">
        <f t="shared" si="77"/>
        <v>0</v>
      </c>
      <c r="G532" s="17"/>
    </row>
    <row r="533" spans="1:7" ht="64.5" customHeight="1" x14ac:dyDescent="0.25">
      <c r="A533" s="133">
        <f>A532+1</f>
        <v>5</v>
      </c>
      <c r="B533" s="139" t="s">
        <v>66</v>
      </c>
      <c r="C533" s="131">
        <v>100</v>
      </c>
      <c r="D533" s="135" t="s">
        <v>64</v>
      </c>
      <c r="E533" s="141"/>
      <c r="F533" s="137">
        <f t="shared" si="77"/>
        <v>0</v>
      </c>
      <c r="G533" s="17"/>
    </row>
    <row r="534" spans="1:7" ht="66.75" customHeight="1" x14ac:dyDescent="0.25">
      <c r="A534" s="133">
        <f>A533+1</f>
        <v>6</v>
      </c>
      <c r="B534" s="139" t="s">
        <v>145</v>
      </c>
      <c r="C534" s="131">
        <v>6</v>
      </c>
      <c r="D534" s="135" t="s">
        <v>22</v>
      </c>
      <c r="E534" s="141"/>
      <c r="F534" s="137">
        <f t="shared" si="77"/>
        <v>0</v>
      </c>
      <c r="G534" s="17"/>
    </row>
    <row r="535" spans="1:7" ht="66.75" customHeight="1" x14ac:dyDescent="0.25">
      <c r="A535" s="133">
        <f>A534+1</f>
        <v>7</v>
      </c>
      <c r="B535" s="139" t="s">
        <v>146</v>
      </c>
      <c r="C535" s="131">
        <v>1</v>
      </c>
      <c r="D535" s="135" t="s">
        <v>22</v>
      </c>
      <c r="E535" s="141"/>
      <c r="F535" s="137">
        <f t="shared" si="77"/>
        <v>0</v>
      </c>
      <c r="G535" s="17"/>
    </row>
    <row r="536" spans="1:7" ht="66.75" customHeight="1" x14ac:dyDescent="0.25">
      <c r="A536" s="133">
        <f t="shared" si="78"/>
        <v>8</v>
      </c>
      <c r="B536" s="139" t="s">
        <v>147</v>
      </c>
      <c r="C536" s="131">
        <v>1</v>
      </c>
      <c r="D536" s="135" t="s">
        <v>22</v>
      </c>
      <c r="E536" s="141"/>
      <c r="F536" s="137">
        <f t="shared" si="77"/>
        <v>0</v>
      </c>
      <c r="G536" s="17"/>
    </row>
    <row r="537" spans="1:7" ht="64.5" customHeight="1" x14ac:dyDescent="0.25">
      <c r="A537" s="133">
        <f t="shared" si="78"/>
        <v>9</v>
      </c>
      <c r="B537" s="139" t="s">
        <v>67</v>
      </c>
      <c r="C537" s="131">
        <v>4</v>
      </c>
      <c r="D537" s="135" t="s">
        <v>22</v>
      </c>
      <c r="E537" s="141"/>
      <c r="F537" s="137">
        <f t="shared" si="77"/>
        <v>0</v>
      </c>
      <c r="G537" s="17"/>
    </row>
    <row r="538" spans="1:7" ht="66" customHeight="1" x14ac:dyDescent="0.25">
      <c r="A538" s="133">
        <f t="shared" si="78"/>
        <v>10</v>
      </c>
      <c r="B538" s="139" t="s">
        <v>148</v>
      </c>
      <c r="C538" s="131">
        <v>4</v>
      </c>
      <c r="D538" s="135" t="s">
        <v>22</v>
      </c>
      <c r="E538" s="141"/>
      <c r="F538" s="137">
        <f t="shared" si="77"/>
        <v>0</v>
      </c>
      <c r="G538" s="17"/>
    </row>
    <row r="539" spans="1:7" s="113" customFormat="1" ht="17.45" customHeight="1" x14ac:dyDescent="0.25">
      <c r="A539" s="62"/>
      <c r="B539" s="47" t="s">
        <v>24</v>
      </c>
      <c r="C539" s="33"/>
      <c r="D539" s="32"/>
      <c r="E539" s="33"/>
      <c r="F539" s="56">
        <f>SUM(F529:F538)</f>
        <v>0</v>
      </c>
    </row>
    <row r="540" spans="1:7" s="113" customFormat="1" ht="17.45" customHeight="1" x14ac:dyDescent="0.25">
      <c r="A540" s="63"/>
      <c r="B540" s="112"/>
      <c r="C540" s="115"/>
      <c r="D540" s="115"/>
      <c r="E540" s="115"/>
      <c r="F540" s="108"/>
    </row>
    <row r="541" spans="1:7" ht="15.75" x14ac:dyDescent="0.25">
      <c r="A541" s="58" t="s">
        <v>29</v>
      </c>
      <c r="B541" s="59" t="s">
        <v>301</v>
      </c>
      <c r="C541" s="24"/>
      <c r="D541" s="25"/>
      <c r="E541" s="24"/>
      <c r="F541" s="24"/>
      <c r="G541" s="17"/>
    </row>
    <row r="542" spans="1:7" ht="66.75" customHeight="1" x14ac:dyDescent="0.25">
      <c r="A542" s="133">
        <v>1</v>
      </c>
      <c r="B542" s="139" t="s">
        <v>68</v>
      </c>
      <c r="C542" s="131">
        <v>35</v>
      </c>
      <c r="D542" s="135" t="s">
        <v>64</v>
      </c>
      <c r="E542" s="141"/>
      <c r="F542" s="137">
        <f t="shared" ref="F542:F552" si="79">+E542*C542</f>
        <v>0</v>
      </c>
      <c r="G542" s="17"/>
    </row>
    <row r="543" spans="1:7" ht="66" customHeight="1" x14ac:dyDescent="0.25">
      <c r="A543" s="133">
        <f t="shared" ref="A543:A552" si="80">A542+1</f>
        <v>2</v>
      </c>
      <c r="B543" s="139" t="s">
        <v>69</v>
      </c>
      <c r="C543" s="131">
        <v>35</v>
      </c>
      <c r="D543" s="135" t="s">
        <v>64</v>
      </c>
      <c r="E543" s="141"/>
      <c r="F543" s="137">
        <f t="shared" si="79"/>
        <v>0</v>
      </c>
      <c r="G543" s="17"/>
    </row>
    <row r="544" spans="1:7" ht="82.5" customHeight="1" x14ac:dyDescent="0.25">
      <c r="A544" s="133">
        <f t="shared" si="80"/>
        <v>3</v>
      </c>
      <c r="B544" s="139" t="s">
        <v>348</v>
      </c>
      <c r="C544" s="131">
        <v>35</v>
      </c>
      <c r="D544" s="135" t="s">
        <v>64</v>
      </c>
      <c r="E544" s="141"/>
      <c r="F544" s="137">
        <f t="shared" si="79"/>
        <v>0</v>
      </c>
      <c r="G544" s="17"/>
    </row>
    <row r="545" spans="1:7" ht="66.75" customHeight="1" x14ac:dyDescent="0.25">
      <c r="A545" s="133">
        <f t="shared" si="80"/>
        <v>4</v>
      </c>
      <c r="B545" s="139" t="s">
        <v>346</v>
      </c>
      <c r="C545" s="131">
        <v>35</v>
      </c>
      <c r="D545" s="135" t="s">
        <v>64</v>
      </c>
      <c r="E545" s="141"/>
      <c r="F545" s="137">
        <f t="shared" si="79"/>
        <v>0</v>
      </c>
      <c r="G545" s="17"/>
    </row>
    <row r="546" spans="1:7" ht="66" customHeight="1" x14ac:dyDescent="0.25">
      <c r="A546" s="133">
        <f t="shared" si="80"/>
        <v>5</v>
      </c>
      <c r="B546" s="139" t="s">
        <v>349</v>
      </c>
      <c r="C546" s="131">
        <v>35</v>
      </c>
      <c r="D546" s="135" t="s">
        <v>64</v>
      </c>
      <c r="E546" s="141"/>
      <c r="F546" s="137">
        <f t="shared" si="79"/>
        <v>0</v>
      </c>
      <c r="G546" s="17"/>
    </row>
    <row r="547" spans="1:7" ht="66" customHeight="1" x14ac:dyDescent="0.25">
      <c r="A547" s="133">
        <f t="shared" si="80"/>
        <v>6</v>
      </c>
      <c r="B547" s="139" t="s">
        <v>73</v>
      </c>
      <c r="C547" s="131">
        <v>3</v>
      </c>
      <c r="D547" s="135" t="s">
        <v>22</v>
      </c>
      <c r="E547" s="141"/>
      <c r="F547" s="137">
        <f t="shared" si="79"/>
        <v>0</v>
      </c>
      <c r="G547" s="17"/>
    </row>
    <row r="548" spans="1:7" ht="66" customHeight="1" x14ac:dyDescent="0.25">
      <c r="A548" s="133">
        <f t="shared" si="80"/>
        <v>7</v>
      </c>
      <c r="B548" s="139" t="s">
        <v>149</v>
      </c>
      <c r="C548" s="131">
        <v>6</v>
      </c>
      <c r="D548" s="135" t="s">
        <v>22</v>
      </c>
      <c r="E548" s="141"/>
      <c r="F548" s="137">
        <f t="shared" si="79"/>
        <v>0</v>
      </c>
      <c r="G548" s="17"/>
    </row>
    <row r="549" spans="1:7" ht="66" customHeight="1" x14ac:dyDescent="0.25">
      <c r="A549" s="133">
        <f t="shared" si="80"/>
        <v>8</v>
      </c>
      <c r="B549" s="139" t="s">
        <v>74</v>
      </c>
      <c r="C549" s="131">
        <v>7</v>
      </c>
      <c r="D549" s="135" t="s">
        <v>22</v>
      </c>
      <c r="E549" s="141"/>
      <c r="F549" s="137">
        <f t="shared" si="79"/>
        <v>0</v>
      </c>
      <c r="G549" s="17"/>
    </row>
    <row r="550" spans="1:7" ht="66" customHeight="1" x14ac:dyDescent="0.25">
      <c r="A550" s="133">
        <f t="shared" si="80"/>
        <v>9</v>
      </c>
      <c r="B550" s="139" t="s">
        <v>150</v>
      </c>
      <c r="C550" s="131">
        <v>8</v>
      </c>
      <c r="D550" s="135" t="s">
        <v>22</v>
      </c>
      <c r="E550" s="141"/>
      <c r="F550" s="137">
        <f t="shared" si="79"/>
        <v>0</v>
      </c>
      <c r="G550" s="17"/>
    </row>
    <row r="551" spans="1:7" ht="34.5" customHeight="1" x14ac:dyDescent="0.25">
      <c r="A551" s="133">
        <f t="shared" si="80"/>
        <v>10</v>
      </c>
      <c r="B551" s="139" t="s">
        <v>75</v>
      </c>
      <c r="C551" s="131">
        <v>1</v>
      </c>
      <c r="D551" s="135" t="s">
        <v>22</v>
      </c>
      <c r="E551" s="141"/>
      <c r="F551" s="137">
        <f t="shared" si="79"/>
        <v>0</v>
      </c>
      <c r="G551" s="17"/>
    </row>
    <row r="552" spans="1:7" ht="50.25" customHeight="1" x14ac:dyDescent="0.25">
      <c r="A552" s="133">
        <f t="shared" si="80"/>
        <v>11</v>
      </c>
      <c r="B552" s="139" t="s">
        <v>76</v>
      </c>
      <c r="C552" s="131">
        <v>1</v>
      </c>
      <c r="D552" s="135" t="s">
        <v>22</v>
      </c>
      <c r="E552" s="141"/>
      <c r="F552" s="137">
        <f t="shared" si="79"/>
        <v>0</v>
      </c>
      <c r="G552" s="17"/>
    </row>
    <row r="553" spans="1:7" s="113" customFormat="1" ht="17.45" customHeight="1" x14ac:dyDescent="0.25">
      <c r="A553" s="62"/>
      <c r="B553" s="47" t="s">
        <v>24</v>
      </c>
      <c r="C553" s="33"/>
      <c r="D553" s="32"/>
      <c r="E553" s="33"/>
      <c r="F553" s="56">
        <f>SUM(F542:F552)</f>
        <v>0</v>
      </c>
    </row>
    <row r="554" spans="1:7" s="113" customFormat="1" ht="17.45" customHeight="1" x14ac:dyDescent="0.25">
      <c r="A554" s="63"/>
      <c r="B554" s="14"/>
      <c r="C554" s="24"/>
      <c r="D554" s="25"/>
      <c r="E554" s="24"/>
      <c r="F554" s="20"/>
    </row>
    <row r="555" spans="1:7" ht="15.75" x14ac:dyDescent="0.25">
      <c r="A555" s="58" t="s">
        <v>32</v>
      </c>
      <c r="B555" s="59" t="s">
        <v>151</v>
      </c>
      <c r="C555" s="24"/>
      <c r="D555" s="25"/>
      <c r="E555" s="24"/>
      <c r="F555" s="24"/>
      <c r="G555" s="17"/>
    </row>
    <row r="556" spans="1:7" ht="66" customHeight="1" x14ac:dyDescent="0.25">
      <c r="A556" s="133">
        <v>1</v>
      </c>
      <c r="B556" s="139" t="s">
        <v>77</v>
      </c>
      <c r="C556" s="131">
        <v>111</v>
      </c>
      <c r="D556" s="135" t="s">
        <v>22</v>
      </c>
      <c r="E556" s="141"/>
      <c r="F556" s="137">
        <f t="shared" ref="F556:F561" si="81">+E556*C556</f>
        <v>0</v>
      </c>
      <c r="G556" s="17"/>
    </row>
    <row r="557" spans="1:7" ht="66" customHeight="1" x14ac:dyDescent="0.25">
      <c r="A557" s="133">
        <f>A556+1</f>
        <v>2</v>
      </c>
      <c r="B557" s="139" t="s">
        <v>79</v>
      </c>
      <c r="C557" s="131">
        <v>9</v>
      </c>
      <c r="D557" s="135" t="s">
        <v>22</v>
      </c>
      <c r="E557" s="141"/>
      <c r="F557" s="137">
        <f t="shared" si="81"/>
        <v>0</v>
      </c>
      <c r="G557" s="17"/>
    </row>
    <row r="558" spans="1:7" ht="66" customHeight="1" x14ac:dyDescent="0.25">
      <c r="A558" s="133">
        <f>A557+1</f>
        <v>3</v>
      </c>
      <c r="B558" s="139" t="s">
        <v>80</v>
      </c>
      <c r="C558" s="131">
        <v>64</v>
      </c>
      <c r="D558" s="135" t="s">
        <v>22</v>
      </c>
      <c r="E558" s="141"/>
      <c r="F558" s="137">
        <f t="shared" si="81"/>
        <v>0</v>
      </c>
      <c r="G558" s="17"/>
    </row>
    <row r="559" spans="1:7" ht="66.75" customHeight="1" x14ac:dyDescent="0.25">
      <c r="A559" s="133">
        <f>A558+1</f>
        <v>4</v>
      </c>
      <c r="B559" s="139" t="s">
        <v>81</v>
      </c>
      <c r="C559" s="131">
        <v>12</v>
      </c>
      <c r="D559" s="135" t="s">
        <v>22</v>
      </c>
      <c r="E559" s="141"/>
      <c r="F559" s="137">
        <f t="shared" si="81"/>
        <v>0</v>
      </c>
      <c r="G559" s="17"/>
    </row>
    <row r="560" spans="1:7" ht="66" customHeight="1" x14ac:dyDescent="0.25">
      <c r="A560" s="133">
        <f t="shared" ref="A560:A561" si="82">A559+1</f>
        <v>5</v>
      </c>
      <c r="B560" s="139" t="s">
        <v>106</v>
      </c>
      <c r="C560" s="131">
        <v>2</v>
      </c>
      <c r="D560" s="135" t="s">
        <v>22</v>
      </c>
      <c r="E560" s="141"/>
      <c r="F560" s="137">
        <f t="shared" si="81"/>
        <v>0</v>
      </c>
      <c r="G560" s="17"/>
    </row>
    <row r="561" spans="1:7" ht="66.75" customHeight="1" x14ac:dyDescent="0.25">
      <c r="A561" s="133">
        <f t="shared" si="82"/>
        <v>6</v>
      </c>
      <c r="B561" s="139" t="s">
        <v>82</v>
      </c>
      <c r="C561" s="131">
        <v>29</v>
      </c>
      <c r="D561" s="135" t="s">
        <v>22</v>
      </c>
      <c r="E561" s="141"/>
      <c r="F561" s="137">
        <f t="shared" si="81"/>
        <v>0</v>
      </c>
      <c r="G561" s="17"/>
    </row>
    <row r="562" spans="1:7" s="113" customFormat="1" ht="17.45" customHeight="1" x14ac:dyDescent="0.25">
      <c r="A562" s="62"/>
      <c r="B562" s="47" t="s">
        <v>24</v>
      </c>
      <c r="C562" s="33"/>
      <c r="D562" s="32"/>
      <c r="E562" s="33"/>
      <c r="F562" s="56">
        <f>SUM(F556:F561)</f>
        <v>0</v>
      </c>
    </row>
    <row r="563" spans="1:7" s="113" customFormat="1" ht="17.45" customHeight="1" x14ac:dyDescent="0.25">
      <c r="A563" s="63"/>
      <c r="B563" s="14"/>
      <c r="C563" s="24"/>
      <c r="D563" s="25"/>
      <c r="E563" s="24"/>
      <c r="F563" s="20"/>
    </row>
    <row r="564" spans="1:7" ht="15.75" x14ac:dyDescent="0.25">
      <c r="A564" s="58" t="s">
        <v>83</v>
      </c>
      <c r="B564" s="59" t="s">
        <v>302</v>
      </c>
      <c r="C564" s="24"/>
      <c r="D564" s="25"/>
      <c r="E564" s="24"/>
      <c r="F564" s="24"/>
      <c r="G564" s="17"/>
    </row>
    <row r="565" spans="1:7" ht="82.5" customHeight="1" x14ac:dyDescent="0.25">
      <c r="A565" s="133">
        <v>1</v>
      </c>
      <c r="B565" s="139" t="s">
        <v>84</v>
      </c>
      <c r="C565" s="131">
        <v>3</v>
      </c>
      <c r="D565" s="105" t="s">
        <v>22</v>
      </c>
      <c r="E565" s="141"/>
      <c r="F565" s="137">
        <f t="shared" ref="F565:F569" si="83">+E565*C565</f>
        <v>0</v>
      </c>
      <c r="G565" s="17"/>
    </row>
    <row r="566" spans="1:7" ht="82.5" customHeight="1" x14ac:dyDescent="0.25">
      <c r="A566" s="133">
        <f>A565+1</f>
        <v>2</v>
      </c>
      <c r="B566" s="139" t="s">
        <v>85</v>
      </c>
      <c r="C566" s="131">
        <v>3</v>
      </c>
      <c r="D566" s="105" t="s">
        <v>22</v>
      </c>
      <c r="E566" s="141"/>
      <c r="F566" s="137">
        <f t="shared" si="83"/>
        <v>0</v>
      </c>
      <c r="G566" s="17"/>
    </row>
    <row r="567" spans="1:7" ht="82.5" customHeight="1" x14ac:dyDescent="0.25">
      <c r="A567" s="133">
        <f>A566+1</f>
        <v>3</v>
      </c>
      <c r="B567" s="139" t="s">
        <v>86</v>
      </c>
      <c r="C567" s="131">
        <v>3</v>
      </c>
      <c r="D567" s="105" t="s">
        <v>22</v>
      </c>
      <c r="E567" s="141"/>
      <c r="F567" s="137">
        <f t="shared" si="83"/>
        <v>0</v>
      </c>
      <c r="G567" s="17"/>
    </row>
    <row r="568" spans="1:7" ht="68.25" customHeight="1" x14ac:dyDescent="0.25">
      <c r="A568" s="133">
        <f>A567+1</f>
        <v>4</v>
      </c>
      <c r="B568" s="139" t="s">
        <v>152</v>
      </c>
      <c r="C568" s="131">
        <v>2</v>
      </c>
      <c r="D568" s="105" t="s">
        <v>22</v>
      </c>
      <c r="E568" s="141"/>
      <c r="F568" s="137">
        <f t="shared" si="83"/>
        <v>0</v>
      </c>
      <c r="G568" s="17"/>
    </row>
    <row r="569" spans="1:7" ht="69" customHeight="1" x14ac:dyDescent="0.25">
      <c r="A569" s="133">
        <f>A568+1</f>
        <v>5</v>
      </c>
      <c r="B569" s="139" t="s">
        <v>87</v>
      </c>
      <c r="C569" s="131">
        <v>145</v>
      </c>
      <c r="D569" s="105" t="s">
        <v>22</v>
      </c>
      <c r="E569" s="141"/>
      <c r="F569" s="137">
        <f t="shared" si="83"/>
        <v>0</v>
      </c>
      <c r="G569" s="17"/>
    </row>
    <row r="570" spans="1:7" s="113" customFormat="1" ht="17.45" customHeight="1" x14ac:dyDescent="0.25">
      <c r="A570" s="62"/>
      <c r="B570" s="47" t="s">
        <v>24</v>
      </c>
      <c r="C570" s="33"/>
      <c r="D570" s="32"/>
      <c r="E570" s="33"/>
      <c r="F570" s="56">
        <f>SUM(F565:F569)</f>
        <v>0</v>
      </c>
    </row>
    <row r="571" spans="1:7" s="113" customFormat="1" ht="17.45" customHeight="1" x14ac:dyDescent="0.25">
      <c r="A571" s="63"/>
      <c r="B571" s="14"/>
      <c r="C571" s="24"/>
      <c r="D571" s="25"/>
      <c r="E571" s="24"/>
      <c r="F571" s="20"/>
    </row>
    <row r="572" spans="1:7" ht="15.75" x14ac:dyDescent="0.25">
      <c r="A572" s="58" t="s">
        <v>88</v>
      </c>
      <c r="B572" s="59" t="s">
        <v>153</v>
      </c>
      <c r="C572" s="24"/>
      <c r="D572" s="25"/>
      <c r="E572" s="24"/>
      <c r="F572" s="24"/>
      <c r="G572" s="17"/>
    </row>
    <row r="573" spans="1:7" ht="66" customHeight="1" x14ac:dyDescent="0.25">
      <c r="A573" s="133">
        <v>1</v>
      </c>
      <c r="B573" s="139" t="s">
        <v>89</v>
      </c>
      <c r="C573" s="131">
        <f>145*3</f>
        <v>435</v>
      </c>
      <c r="D573" s="105" t="s">
        <v>64</v>
      </c>
      <c r="E573" s="141"/>
      <c r="F573" s="137">
        <f t="shared" ref="F573:F576" si="84">+E573*C573</f>
        <v>0</v>
      </c>
      <c r="G573" s="17"/>
    </row>
    <row r="574" spans="1:7" ht="66" customHeight="1" x14ac:dyDescent="0.25">
      <c r="A574" s="133">
        <f>A573+1</f>
        <v>2</v>
      </c>
      <c r="B574" s="139" t="s">
        <v>90</v>
      </c>
      <c r="C574" s="131">
        <f>111*40</f>
        <v>4440</v>
      </c>
      <c r="D574" s="105" t="s">
        <v>64</v>
      </c>
      <c r="E574" s="141"/>
      <c r="F574" s="137">
        <f t="shared" si="84"/>
        <v>0</v>
      </c>
      <c r="G574" s="17"/>
    </row>
    <row r="575" spans="1:7" ht="66" customHeight="1" x14ac:dyDescent="0.25">
      <c r="A575" s="133">
        <f>A574+1</f>
        <v>3</v>
      </c>
      <c r="B575" s="139" t="s">
        <v>91</v>
      </c>
      <c r="C575" s="131">
        <f>60*29</f>
        <v>1740</v>
      </c>
      <c r="D575" s="105" t="s">
        <v>64</v>
      </c>
      <c r="E575" s="141"/>
      <c r="F575" s="137">
        <f t="shared" si="84"/>
        <v>0</v>
      </c>
      <c r="G575" s="17"/>
    </row>
    <row r="576" spans="1:7" ht="66" customHeight="1" x14ac:dyDescent="0.25">
      <c r="A576" s="133">
        <f>A575+1</f>
        <v>4</v>
      </c>
      <c r="B576" s="139" t="s">
        <v>92</v>
      </c>
      <c r="C576" s="131">
        <v>100</v>
      </c>
      <c r="D576" s="105" t="s">
        <v>64</v>
      </c>
      <c r="E576" s="141"/>
      <c r="F576" s="137">
        <f t="shared" si="84"/>
        <v>0</v>
      </c>
      <c r="G576" s="17"/>
    </row>
    <row r="577" spans="1:7" s="113" customFormat="1" ht="17.45" customHeight="1" x14ac:dyDescent="0.25">
      <c r="A577" s="62"/>
      <c r="B577" s="47" t="s">
        <v>24</v>
      </c>
      <c r="C577" s="33"/>
      <c r="D577" s="32"/>
      <c r="E577" s="33"/>
      <c r="F577" s="56">
        <f>SUM(F573:F576)</f>
        <v>0</v>
      </c>
    </row>
    <row r="578" spans="1:7" s="113" customFormat="1" ht="17.45" customHeight="1" x14ac:dyDescent="0.25">
      <c r="A578" s="63"/>
      <c r="B578" s="14"/>
      <c r="C578" s="24"/>
      <c r="D578" s="25"/>
      <c r="E578" s="24"/>
      <c r="F578" s="20"/>
    </row>
    <row r="579" spans="1:7" ht="15.75" x14ac:dyDescent="0.25">
      <c r="A579" s="58" t="s">
        <v>93</v>
      </c>
      <c r="B579" s="59" t="s">
        <v>154</v>
      </c>
      <c r="C579" s="24"/>
      <c r="D579" s="25"/>
      <c r="E579" s="24"/>
      <c r="F579" s="24"/>
      <c r="G579" s="17"/>
    </row>
    <row r="580" spans="1:7" ht="83.25" customHeight="1" x14ac:dyDescent="0.25">
      <c r="A580" s="133">
        <v>1</v>
      </c>
      <c r="B580" s="139" t="s">
        <v>155</v>
      </c>
      <c r="C580" s="131">
        <f>200</f>
        <v>200</v>
      </c>
      <c r="D580" s="135" t="s">
        <v>64</v>
      </c>
      <c r="E580" s="141"/>
      <c r="F580" s="137">
        <f t="shared" ref="F580:F593" si="85">+E580*C580</f>
        <v>0</v>
      </c>
      <c r="G580" s="17"/>
    </row>
    <row r="581" spans="1:7" ht="99" customHeight="1" x14ac:dyDescent="0.25">
      <c r="A581" s="133">
        <f>A580+1</f>
        <v>2</v>
      </c>
      <c r="B581" s="139" t="s">
        <v>156</v>
      </c>
      <c r="C581" s="131">
        <v>1</v>
      </c>
      <c r="D581" s="135" t="s">
        <v>22</v>
      </c>
      <c r="E581" s="141"/>
      <c r="F581" s="137">
        <f t="shared" si="85"/>
        <v>0</v>
      </c>
      <c r="G581" s="17"/>
    </row>
    <row r="582" spans="1:7" ht="115.5" customHeight="1" x14ac:dyDescent="0.25">
      <c r="A582" s="133">
        <f>A581+1</f>
        <v>3</v>
      </c>
      <c r="B582" s="139" t="s">
        <v>157</v>
      </c>
      <c r="C582" s="131">
        <v>50</v>
      </c>
      <c r="D582" s="135" t="s">
        <v>64</v>
      </c>
      <c r="E582" s="141"/>
      <c r="F582" s="137">
        <f t="shared" si="85"/>
        <v>0</v>
      </c>
      <c r="G582" s="17"/>
    </row>
    <row r="583" spans="1:7" ht="66" customHeight="1" x14ac:dyDescent="0.25">
      <c r="A583" s="133">
        <f>A582+1</f>
        <v>4</v>
      </c>
      <c r="B583" s="139" t="s">
        <v>158</v>
      </c>
      <c r="C583" s="131">
        <v>1</v>
      </c>
      <c r="D583" s="135" t="s">
        <v>22</v>
      </c>
      <c r="E583" s="141"/>
      <c r="F583" s="137">
        <f t="shared" si="85"/>
        <v>0</v>
      </c>
      <c r="G583" s="17"/>
    </row>
    <row r="584" spans="1:7" ht="99" customHeight="1" x14ac:dyDescent="0.25">
      <c r="A584" s="133">
        <f>A583+1</f>
        <v>5</v>
      </c>
      <c r="B584" s="139" t="s">
        <v>159</v>
      </c>
      <c r="C584" s="131">
        <v>25</v>
      </c>
      <c r="D584" s="135" t="s">
        <v>64</v>
      </c>
      <c r="E584" s="141"/>
      <c r="F584" s="137">
        <f t="shared" si="85"/>
        <v>0</v>
      </c>
      <c r="G584" s="17"/>
    </row>
    <row r="585" spans="1:7" ht="97.5" customHeight="1" x14ac:dyDescent="0.25">
      <c r="A585" s="133">
        <f>A584+1</f>
        <v>6</v>
      </c>
      <c r="B585" s="139" t="s">
        <v>160</v>
      </c>
      <c r="C585" s="131">
        <v>30</v>
      </c>
      <c r="D585" s="135" t="s">
        <v>64</v>
      </c>
      <c r="E585" s="141"/>
      <c r="F585" s="137">
        <f t="shared" si="85"/>
        <v>0</v>
      </c>
      <c r="G585" s="17"/>
    </row>
    <row r="586" spans="1:7" ht="82.5" customHeight="1" x14ac:dyDescent="0.25">
      <c r="A586" s="133">
        <f t="shared" ref="A586:A593" si="86">A585+1</f>
        <v>7</v>
      </c>
      <c r="B586" s="139" t="s">
        <v>161</v>
      </c>
      <c r="C586" s="131">
        <v>125</v>
      </c>
      <c r="D586" s="135" t="s">
        <v>64</v>
      </c>
      <c r="E586" s="141"/>
      <c r="F586" s="137">
        <f t="shared" si="85"/>
        <v>0</v>
      </c>
      <c r="G586" s="17"/>
    </row>
    <row r="587" spans="1:7" ht="98.25" customHeight="1" x14ac:dyDescent="0.25">
      <c r="A587" s="133">
        <f t="shared" si="86"/>
        <v>8</v>
      </c>
      <c r="B587" s="139" t="s">
        <v>162</v>
      </c>
      <c r="C587" s="131">
        <v>60</v>
      </c>
      <c r="D587" s="135" t="s">
        <v>64</v>
      </c>
      <c r="E587" s="141"/>
      <c r="F587" s="137">
        <f t="shared" si="85"/>
        <v>0</v>
      </c>
      <c r="G587" s="17"/>
    </row>
    <row r="588" spans="1:7" ht="65.25" customHeight="1" x14ac:dyDescent="0.25">
      <c r="A588" s="133">
        <f t="shared" si="86"/>
        <v>9</v>
      </c>
      <c r="B588" s="139" t="s">
        <v>163</v>
      </c>
      <c r="C588" s="131">
        <v>1</v>
      </c>
      <c r="D588" s="135" t="s">
        <v>22</v>
      </c>
      <c r="E588" s="141"/>
      <c r="F588" s="137">
        <f t="shared" si="85"/>
        <v>0</v>
      </c>
      <c r="G588" s="17"/>
    </row>
    <row r="589" spans="1:7" ht="99" customHeight="1" x14ac:dyDescent="0.25">
      <c r="A589" s="133">
        <f t="shared" si="86"/>
        <v>10</v>
      </c>
      <c r="B589" s="139" t="s">
        <v>164</v>
      </c>
      <c r="C589" s="131">
        <v>1</v>
      </c>
      <c r="D589" s="135" t="s">
        <v>22</v>
      </c>
      <c r="E589" s="141"/>
      <c r="F589" s="137">
        <f t="shared" si="85"/>
        <v>0</v>
      </c>
      <c r="G589" s="17"/>
    </row>
    <row r="590" spans="1:7" ht="97.5" customHeight="1" x14ac:dyDescent="0.25">
      <c r="A590" s="133">
        <f t="shared" si="86"/>
        <v>11</v>
      </c>
      <c r="B590" s="139" t="s">
        <v>165</v>
      </c>
      <c r="C590" s="131">
        <v>1</v>
      </c>
      <c r="D590" s="135" t="s">
        <v>22</v>
      </c>
      <c r="E590" s="141"/>
      <c r="F590" s="137">
        <f t="shared" si="85"/>
        <v>0</v>
      </c>
      <c r="G590" s="17"/>
    </row>
    <row r="591" spans="1:7" ht="98.25" customHeight="1" x14ac:dyDescent="0.25">
      <c r="A591" s="133">
        <f t="shared" si="86"/>
        <v>12</v>
      </c>
      <c r="B591" s="139" t="s">
        <v>166</v>
      </c>
      <c r="C591" s="131">
        <v>1</v>
      </c>
      <c r="D591" s="135" t="s">
        <v>22</v>
      </c>
      <c r="E591" s="141"/>
      <c r="F591" s="137">
        <f t="shared" si="85"/>
        <v>0</v>
      </c>
      <c r="G591" s="17"/>
    </row>
    <row r="592" spans="1:7" ht="66.75" customHeight="1" x14ac:dyDescent="0.25">
      <c r="A592" s="133">
        <f t="shared" si="86"/>
        <v>13</v>
      </c>
      <c r="B592" s="139" t="s">
        <v>350</v>
      </c>
      <c r="C592" s="131">
        <v>10</v>
      </c>
      <c r="D592" s="135" t="s">
        <v>64</v>
      </c>
      <c r="E592" s="141"/>
      <c r="F592" s="137">
        <f t="shared" si="85"/>
        <v>0</v>
      </c>
      <c r="G592" s="17"/>
    </row>
    <row r="593" spans="1:7" ht="68.25" customHeight="1" x14ac:dyDescent="0.25">
      <c r="A593" s="133">
        <f t="shared" si="86"/>
        <v>14</v>
      </c>
      <c r="B593" s="139" t="s">
        <v>96</v>
      </c>
      <c r="C593" s="131">
        <v>1</v>
      </c>
      <c r="D593" s="135" t="s">
        <v>51</v>
      </c>
      <c r="E593" s="141"/>
      <c r="F593" s="137">
        <f t="shared" si="85"/>
        <v>0</v>
      </c>
      <c r="G593" s="17"/>
    </row>
    <row r="594" spans="1:7" s="113" customFormat="1" ht="17.45" customHeight="1" x14ac:dyDescent="0.25">
      <c r="A594" s="62"/>
      <c r="B594" s="47" t="s">
        <v>24</v>
      </c>
      <c r="C594" s="33"/>
      <c r="D594" s="32"/>
      <c r="E594" s="33"/>
      <c r="F594" s="56">
        <f>SUM(F580:F593)</f>
        <v>0</v>
      </c>
    </row>
    <row r="595" spans="1:7" s="113" customFormat="1" ht="17.45" customHeight="1" x14ac:dyDescent="0.25">
      <c r="A595" s="63"/>
      <c r="B595" s="14"/>
      <c r="C595" s="24"/>
      <c r="D595" s="25"/>
      <c r="E595" s="24"/>
      <c r="F595" s="20"/>
    </row>
    <row r="596" spans="1:7" ht="15.75" x14ac:dyDescent="0.25">
      <c r="A596" s="58" t="s">
        <v>17</v>
      </c>
      <c r="B596" s="59" t="s">
        <v>167</v>
      </c>
      <c r="C596" s="24"/>
      <c r="D596" s="25"/>
      <c r="E596" s="24"/>
      <c r="F596" s="24"/>
      <c r="G596" s="17"/>
    </row>
    <row r="597" spans="1:7" ht="84.75" customHeight="1" x14ac:dyDescent="0.25">
      <c r="A597" s="133">
        <v>1</v>
      </c>
      <c r="B597" s="139" t="s">
        <v>323</v>
      </c>
      <c r="C597" s="131">
        <v>3</v>
      </c>
      <c r="D597" s="135" t="s">
        <v>22</v>
      </c>
      <c r="E597" s="141"/>
      <c r="F597" s="137">
        <f t="shared" ref="F597:F601" si="87">+E597*C597</f>
        <v>0</v>
      </c>
      <c r="G597" s="17"/>
    </row>
    <row r="598" spans="1:7" ht="114" customHeight="1" x14ac:dyDescent="0.25">
      <c r="A598" s="133">
        <f>A597+1</f>
        <v>2</v>
      </c>
      <c r="B598" s="139" t="s">
        <v>97</v>
      </c>
      <c r="C598" s="131">
        <v>100</v>
      </c>
      <c r="D598" s="135" t="s">
        <v>64</v>
      </c>
      <c r="E598" s="141"/>
      <c r="F598" s="137">
        <f t="shared" si="87"/>
        <v>0</v>
      </c>
      <c r="G598" s="17"/>
    </row>
    <row r="599" spans="1:7" ht="83.25" customHeight="1" x14ac:dyDescent="0.25">
      <c r="A599" s="133">
        <f>A598+1</f>
        <v>3</v>
      </c>
      <c r="B599" s="139" t="s">
        <v>98</v>
      </c>
      <c r="C599" s="131">
        <v>1</v>
      </c>
      <c r="D599" s="135" t="s">
        <v>22</v>
      </c>
      <c r="E599" s="141"/>
      <c r="F599" s="137">
        <f t="shared" si="87"/>
        <v>0</v>
      </c>
      <c r="G599" s="17"/>
    </row>
    <row r="600" spans="1:7" ht="66" customHeight="1" x14ac:dyDescent="0.25">
      <c r="A600" s="133">
        <f>A599+1</f>
        <v>4</v>
      </c>
      <c r="B600" s="139" t="s">
        <v>351</v>
      </c>
      <c r="C600" s="131">
        <v>1</v>
      </c>
      <c r="D600" s="135" t="s">
        <v>22</v>
      </c>
      <c r="E600" s="141"/>
      <c r="F600" s="137">
        <f t="shared" si="87"/>
        <v>0</v>
      </c>
      <c r="G600" s="17"/>
    </row>
    <row r="601" spans="1:7" ht="66" customHeight="1" x14ac:dyDescent="0.25">
      <c r="A601" s="133">
        <f>A600+1</f>
        <v>5</v>
      </c>
      <c r="B601" s="139" t="s">
        <v>99</v>
      </c>
      <c r="C601" s="131">
        <v>1</v>
      </c>
      <c r="D601" s="135" t="s">
        <v>22</v>
      </c>
      <c r="E601" s="141"/>
      <c r="F601" s="137">
        <f t="shared" si="87"/>
        <v>0</v>
      </c>
      <c r="G601" s="17"/>
    </row>
    <row r="602" spans="1:7" s="113" customFormat="1" ht="17.45" customHeight="1" x14ac:dyDescent="0.25">
      <c r="A602" s="62"/>
      <c r="B602" s="47" t="s">
        <v>24</v>
      </c>
      <c r="C602" s="33"/>
      <c r="D602" s="32"/>
      <c r="E602" s="33"/>
      <c r="F602" s="56">
        <f>SUM(F597:F601)</f>
        <v>0</v>
      </c>
    </row>
    <row r="603" spans="1:7" s="113" customFormat="1" ht="17.45" customHeight="1" x14ac:dyDescent="0.25">
      <c r="A603" s="63"/>
      <c r="B603" s="14"/>
      <c r="C603" s="24"/>
      <c r="D603" s="25"/>
      <c r="E603" s="24"/>
      <c r="F603" s="20"/>
    </row>
    <row r="604" spans="1:7" ht="15.75" x14ac:dyDescent="0.25">
      <c r="A604" s="58" t="s">
        <v>100</v>
      </c>
      <c r="B604" s="59" t="s">
        <v>168</v>
      </c>
      <c r="C604" s="24"/>
      <c r="D604" s="25"/>
      <c r="E604" s="24"/>
      <c r="F604" s="24"/>
      <c r="G604" s="17"/>
    </row>
    <row r="605" spans="1:7" ht="64.5" customHeight="1" x14ac:dyDescent="0.25">
      <c r="A605" s="133">
        <v>1</v>
      </c>
      <c r="B605" s="139" t="s">
        <v>169</v>
      </c>
      <c r="C605" s="131">
        <v>1</v>
      </c>
      <c r="D605" s="135" t="s">
        <v>22</v>
      </c>
      <c r="E605" s="141"/>
      <c r="F605" s="137">
        <f t="shared" ref="F605:F608" si="88">+E605*C605</f>
        <v>0</v>
      </c>
      <c r="G605" s="17"/>
    </row>
    <row r="606" spans="1:7" ht="64.5" customHeight="1" x14ac:dyDescent="0.25">
      <c r="A606" s="133">
        <f>A605+1</f>
        <v>2</v>
      </c>
      <c r="B606" s="139" t="s">
        <v>170</v>
      </c>
      <c r="C606" s="131">
        <v>3</v>
      </c>
      <c r="D606" s="135" t="s">
        <v>22</v>
      </c>
      <c r="E606" s="141"/>
      <c r="F606" s="137">
        <f t="shared" si="88"/>
        <v>0</v>
      </c>
      <c r="G606" s="17"/>
    </row>
    <row r="607" spans="1:7" ht="35.25" customHeight="1" x14ac:dyDescent="0.25">
      <c r="A607" s="133">
        <f>A606+1</f>
        <v>3</v>
      </c>
      <c r="B607" s="139" t="s">
        <v>171</v>
      </c>
      <c r="C607" s="131">
        <v>16</v>
      </c>
      <c r="D607" s="135" t="s">
        <v>22</v>
      </c>
      <c r="E607" s="141"/>
      <c r="F607" s="137">
        <f t="shared" si="88"/>
        <v>0</v>
      </c>
      <c r="G607" s="17"/>
    </row>
    <row r="608" spans="1:7" ht="67.5" customHeight="1" x14ac:dyDescent="0.25">
      <c r="A608" s="133">
        <f>A607+1</f>
        <v>4</v>
      </c>
      <c r="B608" s="139" t="s">
        <v>101</v>
      </c>
      <c r="C608" s="131">
        <v>1</v>
      </c>
      <c r="D608" s="135" t="s">
        <v>51</v>
      </c>
      <c r="E608" s="141"/>
      <c r="F608" s="137">
        <f t="shared" si="88"/>
        <v>0</v>
      </c>
      <c r="G608" s="17"/>
    </row>
    <row r="609" spans="1:8" s="113" customFormat="1" ht="17.45" customHeight="1" x14ac:dyDescent="0.25">
      <c r="A609" s="62"/>
      <c r="B609" s="47" t="s">
        <v>24</v>
      </c>
      <c r="C609" s="33"/>
      <c r="D609" s="32"/>
      <c r="E609" s="33"/>
      <c r="F609" s="56">
        <f>SUM(F605:F608)</f>
        <v>0</v>
      </c>
    </row>
    <row r="610" spans="1:8" x14ac:dyDescent="0.25">
      <c r="A610" s="64"/>
      <c r="B610" s="65"/>
      <c r="C610" s="64"/>
      <c r="D610" s="66"/>
      <c r="E610" s="67"/>
      <c r="F610" s="64"/>
      <c r="G610" s="17"/>
    </row>
    <row r="611" spans="1:8" ht="31.5" x14ac:dyDescent="0.25">
      <c r="A611" s="31"/>
      <c r="B611" s="160" t="s">
        <v>352</v>
      </c>
      <c r="C611" s="32"/>
      <c r="D611" s="32"/>
      <c r="E611" s="33"/>
      <c r="F611" s="56">
        <f>SUM(F509:F609)/2</f>
        <v>0</v>
      </c>
      <c r="G611" s="130">
        <f>+F609+F602+F594+F577+F570+F562+F553+F539+F526+F515</f>
        <v>0</v>
      </c>
    </row>
    <row r="612" spans="1:8" ht="15.75" x14ac:dyDescent="0.25">
      <c r="A612" s="122"/>
      <c r="B612" s="123"/>
      <c r="C612" s="25"/>
      <c r="D612" s="25"/>
      <c r="E612" s="24"/>
      <c r="F612" s="124"/>
      <c r="G612" s="17"/>
    </row>
    <row r="613" spans="1:8" s="17" customFormat="1" ht="24.75" customHeight="1" x14ac:dyDescent="0.25">
      <c r="A613" s="125"/>
      <c r="B613" s="176" t="s">
        <v>178</v>
      </c>
      <c r="C613" s="126"/>
      <c r="D613" s="126"/>
      <c r="E613" s="127"/>
      <c r="F613" s="177">
        <f>+F452+F506+F611</f>
        <v>0</v>
      </c>
      <c r="G613" s="121"/>
      <c r="H613" s="121"/>
    </row>
    <row r="614" spans="1:8" x14ac:dyDescent="0.25">
      <c r="A614" s="64"/>
      <c r="B614" s="65"/>
      <c r="C614" s="64"/>
      <c r="D614" s="66"/>
      <c r="E614" s="67"/>
      <c r="F614" s="64"/>
      <c r="G614" s="17"/>
    </row>
    <row r="615" spans="1:8" ht="15.75" x14ac:dyDescent="0.25">
      <c r="A615" s="18" t="s">
        <v>141</v>
      </c>
      <c r="B615" s="19" t="s">
        <v>41</v>
      </c>
      <c r="C615" s="15"/>
      <c r="D615" s="15"/>
      <c r="E615" s="15"/>
      <c r="F615" s="16"/>
      <c r="G615" s="17"/>
    </row>
    <row r="616" spans="1:8" s="17" customFormat="1" ht="15.75" x14ac:dyDescent="0.25">
      <c r="A616" s="34"/>
      <c r="B616" s="35"/>
      <c r="C616" s="25"/>
      <c r="D616" s="25"/>
      <c r="E616" s="24"/>
      <c r="F616" s="36"/>
    </row>
    <row r="617" spans="1:8" s="38" customFormat="1" ht="15.75" x14ac:dyDescent="0.25">
      <c r="A617" s="18" t="s">
        <v>124</v>
      </c>
      <c r="B617" s="19" t="s">
        <v>362</v>
      </c>
      <c r="C617" s="24"/>
      <c r="D617" s="25"/>
      <c r="E617" s="24"/>
      <c r="F617" s="24"/>
    </row>
    <row r="618" spans="1:8" s="17" customFormat="1" ht="67.5" customHeight="1" x14ac:dyDescent="0.25">
      <c r="A618" s="140">
        <v>1</v>
      </c>
      <c r="B618" s="139" t="s">
        <v>361</v>
      </c>
      <c r="C618" s="131">
        <v>5000</v>
      </c>
      <c r="D618" s="135" t="s">
        <v>236</v>
      </c>
      <c r="E618" s="141"/>
      <c r="F618" s="137">
        <f>+E618*C618</f>
        <v>0</v>
      </c>
    </row>
    <row r="619" spans="1:8" s="17" customFormat="1" ht="50.25" customHeight="1" x14ac:dyDescent="0.25">
      <c r="A619" s="140">
        <f>A618+1</f>
        <v>2</v>
      </c>
      <c r="B619" s="139" t="s">
        <v>360</v>
      </c>
      <c r="C619" s="131">
        <v>150</v>
      </c>
      <c r="D619" s="135" t="s">
        <v>236</v>
      </c>
      <c r="E619" s="141"/>
      <c r="F619" s="137">
        <f t="shared" ref="F619:F629" si="89">+E619*C619</f>
        <v>0</v>
      </c>
    </row>
    <row r="620" spans="1:8" s="17" customFormat="1" ht="32.25" customHeight="1" x14ac:dyDescent="0.25">
      <c r="A620" s="140">
        <f t="shared" ref="A620:A629" si="90">A619+1</f>
        <v>3</v>
      </c>
      <c r="B620" s="139" t="s">
        <v>359</v>
      </c>
      <c r="C620" s="131">
        <f>+C619</f>
        <v>150</v>
      </c>
      <c r="D620" s="135" t="s">
        <v>236</v>
      </c>
      <c r="E620" s="141"/>
      <c r="F620" s="137">
        <f t="shared" si="89"/>
        <v>0</v>
      </c>
    </row>
    <row r="621" spans="1:8" s="17" customFormat="1" ht="50.25" customHeight="1" x14ac:dyDescent="0.25">
      <c r="A621" s="140">
        <f t="shared" si="90"/>
        <v>4</v>
      </c>
      <c r="B621" s="139" t="s">
        <v>358</v>
      </c>
      <c r="C621" s="131">
        <v>150</v>
      </c>
      <c r="D621" s="135" t="s">
        <v>40</v>
      </c>
      <c r="E621" s="141"/>
      <c r="F621" s="137">
        <f t="shared" si="89"/>
        <v>0</v>
      </c>
    </row>
    <row r="622" spans="1:8" s="17" customFormat="1" ht="34.5" customHeight="1" x14ac:dyDescent="0.25">
      <c r="A622" s="140">
        <f t="shared" si="90"/>
        <v>5</v>
      </c>
      <c r="B622" s="139" t="s">
        <v>357</v>
      </c>
      <c r="C622" s="131">
        <v>300</v>
      </c>
      <c r="D622" s="135" t="s">
        <v>40</v>
      </c>
      <c r="E622" s="141"/>
      <c r="F622" s="137">
        <f t="shared" si="89"/>
        <v>0</v>
      </c>
    </row>
    <row r="623" spans="1:8" s="17" customFormat="1" ht="35.25" customHeight="1" x14ac:dyDescent="0.25">
      <c r="A623" s="140">
        <f t="shared" si="90"/>
        <v>6</v>
      </c>
      <c r="B623" s="139" t="s">
        <v>356</v>
      </c>
      <c r="C623" s="131">
        <f>150*0.6+150*3</f>
        <v>540</v>
      </c>
      <c r="D623" s="135" t="s">
        <v>236</v>
      </c>
      <c r="E623" s="141"/>
      <c r="F623" s="137">
        <f t="shared" si="89"/>
        <v>0</v>
      </c>
    </row>
    <row r="624" spans="1:8" s="17" customFormat="1" ht="50.25" customHeight="1" x14ac:dyDescent="0.25">
      <c r="A624" s="140">
        <f t="shared" si="90"/>
        <v>7</v>
      </c>
      <c r="B624" s="139" t="s">
        <v>355</v>
      </c>
      <c r="C624" s="131">
        <v>1560</v>
      </c>
      <c r="D624" s="135" t="s">
        <v>236</v>
      </c>
      <c r="E624" s="141"/>
      <c r="F624" s="137">
        <f t="shared" si="89"/>
        <v>0</v>
      </c>
    </row>
    <row r="625" spans="1:7" s="17" customFormat="1" ht="50.25" customHeight="1" x14ac:dyDescent="0.25">
      <c r="A625" s="140">
        <f t="shared" si="90"/>
        <v>8</v>
      </c>
      <c r="B625" s="139" t="s">
        <v>354</v>
      </c>
      <c r="C625" s="131">
        <v>2</v>
      </c>
      <c r="D625" s="135" t="s">
        <v>22</v>
      </c>
      <c r="E625" s="141"/>
      <c r="F625" s="137">
        <f t="shared" si="89"/>
        <v>0</v>
      </c>
    </row>
    <row r="626" spans="1:7" s="17" customFormat="1" ht="33" customHeight="1" x14ac:dyDescent="0.25">
      <c r="A626" s="140">
        <f t="shared" si="90"/>
        <v>9</v>
      </c>
      <c r="B626" s="139" t="s">
        <v>353</v>
      </c>
      <c r="C626" s="131">
        <v>2</v>
      </c>
      <c r="D626" s="135" t="s">
        <v>22</v>
      </c>
      <c r="E626" s="141"/>
      <c r="F626" s="137">
        <f>+E626*C626</f>
        <v>0</v>
      </c>
    </row>
    <row r="627" spans="1:7" s="17" customFormat="1" ht="52.5" customHeight="1" x14ac:dyDescent="0.25">
      <c r="A627" s="140">
        <f t="shared" si="90"/>
        <v>10</v>
      </c>
      <c r="B627" s="139" t="s">
        <v>121</v>
      </c>
      <c r="C627" s="131">
        <v>1</v>
      </c>
      <c r="D627" s="135" t="s">
        <v>22</v>
      </c>
      <c r="E627" s="141"/>
      <c r="F627" s="137">
        <f t="shared" si="89"/>
        <v>0</v>
      </c>
    </row>
    <row r="628" spans="1:7" s="17" customFormat="1" ht="130.5" customHeight="1" x14ac:dyDescent="0.25">
      <c r="A628" s="140">
        <f t="shared" si="90"/>
        <v>11</v>
      </c>
      <c r="B628" s="139" t="s">
        <v>122</v>
      </c>
      <c r="C628" s="131">
        <v>1</v>
      </c>
      <c r="D628" s="135" t="s">
        <v>51</v>
      </c>
      <c r="E628" s="141"/>
      <c r="F628" s="137">
        <f t="shared" si="89"/>
        <v>0</v>
      </c>
    </row>
    <row r="629" spans="1:7" s="17" customFormat="1" ht="66" customHeight="1" x14ac:dyDescent="0.25">
      <c r="A629" s="140">
        <f t="shared" si="90"/>
        <v>12</v>
      </c>
      <c r="B629" s="139" t="s">
        <v>123</v>
      </c>
      <c r="C629" s="131">
        <v>1</v>
      </c>
      <c r="D629" s="135" t="s">
        <v>22</v>
      </c>
      <c r="E629" s="141"/>
      <c r="F629" s="137">
        <f t="shared" si="89"/>
        <v>0</v>
      </c>
    </row>
    <row r="630" spans="1:7" s="17" customFormat="1" ht="33" customHeight="1" x14ac:dyDescent="0.25">
      <c r="A630" s="31"/>
      <c r="B630" s="180" t="s">
        <v>378</v>
      </c>
      <c r="C630" s="32"/>
      <c r="D630" s="32"/>
      <c r="E630" s="33"/>
      <c r="F630" s="130">
        <f>SUM(F618:F629)</f>
        <v>0</v>
      </c>
      <c r="G630" s="130">
        <v>2313120.5951659419</v>
      </c>
    </row>
    <row r="631" spans="1:7" s="17" customFormat="1" x14ac:dyDescent="0.25">
      <c r="A631" s="64"/>
      <c r="B631" s="65"/>
      <c r="C631" s="64"/>
      <c r="D631" s="66"/>
      <c r="E631" s="67"/>
      <c r="F631" s="64"/>
    </row>
    <row r="632" spans="1:7" s="38" customFormat="1" ht="15.75" x14ac:dyDescent="0.25">
      <c r="A632" s="18" t="s">
        <v>131</v>
      </c>
      <c r="B632" s="19" t="s">
        <v>363</v>
      </c>
      <c r="C632" s="24"/>
      <c r="D632" s="25"/>
      <c r="E632" s="24"/>
      <c r="F632" s="24"/>
    </row>
    <row r="633" spans="1:7" s="17" customFormat="1" x14ac:dyDescent="0.25">
      <c r="A633" s="64"/>
      <c r="B633" s="65"/>
      <c r="C633" s="64"/>
      <c r="D633" s="66"/>
      <c r="E633" s="67"/>
      <c r="F633" s="64"/>
    </row>
    <row r="634" spans="1:7" s="113" customFormat="1" ht="17.45" customHeight="1" x14ac:dyDescent="0.25">
      <c r="A634" s="58" t="s">
        <v>20</v>
      </c>
      <c r="B634" s="59" t="s">
        <v>132</v>
      </c>
      <c r="C634" s="24"/>
      <c r="D634" s="25"/>
      <c r="E634" s="24"/>
      <c r="F634" s="24"/>
    </row>
    <row r="635" spans="1:7" s="38" customFormat="1" ht="98.25" customHeight="1" x14ac:dyDescent="0.25">
      <c r="A635" s="140">
        <v>1</v>
      </c>
      <c r="B635" s="139" t="s">
        <v>133</v>
      </c>
      <c r="C635" s="131">
        <v>1</v>
      </c>
      <c r="D635" s="135" t="s">
        <v>22</v>
      </c>
      <c r="E635" s="141"/>
      <c r="F635" s="137">
        <f>+E635*C635</f>
        <v>0</v>
      </c>
    </row>
    <row r="636" spans="1:7" s="38" customFormat="1" ht="99" customHeight="1" x14ac:dyDescent="0.25">
      <c r="A636" s="140">
        <f>A635+1</f>
        <v>2</v>
      </c>
      <c r="B636" s="139" t="s">
        <v>134</v>
      </c>
      <c r="C636" s="131">
        <v>1</v>
      </c>
      <c r="D636" s="135" t="s">
        <v>22</v>
      </c>
      <c r="E636" s="141"/>
      <c r="F636" s="137">
        <f>+E636*C636</f>
        <v>0</v>
      </c>
    </row>
    <row r="637" spans="1:7" s="38" customFormat="1" ht="51" customHeight="1" x14ac:dyDescent="0.25">
      <c r="A637" s="140">
        <f t="shared" ref="A637:A656" si="91">A636+1</f>
        <v>3</v>
      </c>
      <c r="B637" s="139" t="s">
        <v>364</v>
      </c>
      <c r="C637" s="131">
        <v>1</v>
      </c>
      <c r="D637" s="135" t="s">
        <v>22</v>
      </c>
      <c r="E637" s="141"/>
      <c r="F637" s="137">
        <f t="shared" ref="F637:F656" si="92">+E637*C637</f>
        <v>0</v>
      </c>
    </row>
    <row r="638" spans="1:7" s="38" customFormat="1" ht="33" customHeight="1" x14ac:dyDescent="0.25">
      <c r="A638" s="140">
        <f t="shared" si="91"/>
        <v>4</v>
      </c>
      <c r="B638" s="139" t="s">
        <v>365</v>
      </c>
      <c r="C638" s="131">
        <v>1</v>
      </c>
      <c r="D638" s="135" t="s">
        <v>22</v>
      </c>
      <c r="E638" s="141"/>
      <c r="F638" s="137">
        <f t="shared" si="92"/>
        <v>0</v>
      </c>
    </row>
    <row r="639" spans="1:7" s="38" customFormat="1" ht="33" customHeight="1" x14ac:dyDescent="0.25">
      <c r="A639" s="140">
        <f t="shared" si="91"/>
        <v>5</v>
      </c>
      <c r="B639" s="139" t="s">
        <v>366</v>
      </c>
      <c r="C639" s="131">
        <f>12*1</f>
        <v>12</v>
      </c>
      <c r="D639" s="135" t="s">
        <v>40</v>
      </c>
      <c r="E639" s="141"/>
      <c r="F639" s="137">
        <f t="shared" si="92"/>
        <v>0</v>
      </c>
    </row>
    <row r="640" spans="1:7" s="38" customFormat="1" ht="32.25" customHeight="1" x14ac:dyDescent="0.25">
      <c r="A640" s="140">
        <f t="shared" si="91"/>
        <v>6</v>
      </c>
      <c r="B640" s="139" t="s">
        <v>367</v>
      </c>
      <c r="C640" s="131">
        <f>12*2</f>
        <v>24</v>
      </c>
      <c r="D640" s="135" t="s">
        <v>40</v>
      </c>
      <c r="E640" s="141"/>
      <c r="F640" s="137">
        <f t="shared" si="92"/>
        <v>0</v>
      </c>
    </row>
    <row r="641" spans="1:7" s="38" customFormat="1" ht="33" customHeight="1" x14ac:dyDescent="0.25">
      <c r="A641" s="140">
        <f t="shared" si="91"/>
        <v>7</v>
      </c>
      <c r="B641" s="139" t="s">
        <v>368</v>
      </c>
      <c r="C641" s="131">
        <v>12</v>
      </c>
      <c r="D641" s="135" t="s">
        <v>40</v>
      </c>
      <c r="E641" s="141"/>
      <c r="F641" s="137">
        <f t="shared" si="92"/>
        <v>0</v>
      </c>
    </row>
    <row r="642" spans="1:7" s="38" customFormat="1" ht="34.5" customHeight="1" x14ac:dyDescent="0.25">
      <c r="A642" s="140">
        <f t="shared" si="91"/>
        <v>8</v>
      </c>
      <c r="B642" s="139" t="s">
        <v>369</v>
      </c>
      <c r="C642" s="131">
        <v>36</v>
      </c>
      <c r="D642" s="135" t="s">
        <v>40</v>
      </c>
      <c r="E642" s="141"/>
      <c r="F642" s="137">
        <f t="shared" si="92"/>
        <v>0</v>
      </c>
    </row>
    <row r="643" spans="1:7" s="38" customFormat="1" ht="34.5" customHeight="1" x14ac:dyDescent="0.25">
      <c r="A643" s="140">
        <f t="shared" si="91"/>
        <v>9</v>
      </c>
      <c r="B643" s="139" t="s">
        <v>370</v>
      </c>
      <c r="C643" s="131">
        <v>24</v>
      </c>
      <c r="D643" s="135" t="s">
        <v>40</v>
      </c>
      <c r="E643" s="141"/>
      <c r="F643" s="137">
        <f t="shared" si="92"/>
        <v>0</v>
      </c>
    </row>
    <row r="644" spans="1:7" s="38" customFormat="1" ht="35.25" customHeight="1" x14ac:dyDescent="0.25">
      <c r="A644" s="140">
        <f t="shared" si="91"/>
        <v>10</v>
      </c>
      <c r="B644" s="139" t="s">
        <v>371</v>
      </c>
      <c r="C644" s="131">
        <v>49.2</v>
      </c>
      <c r="D644" s="135" t="s">
        <v>40</v>
      </c>
      <c r="E644" s="141"/>
      <c r="F644" s="137">
        <f t="shared" si="92"/>
        <v>0</v>
      </c>
    </row>
    <row r="645" spans="1:7" s="38" customFormat="1" ht="34.5" customHeight="1" x14ac:dyDescent="0.25">
      <c r="A645" s="140">
        <f t="shared" si="91"/>
        <v>11</v>
      </c>
      <c r="B645" s="139" t="s">
        <v>338</v>
      </c>
      <c r="C645" s="131">
        <v>19.7</v>
      </c>
      <c r="D645" s="135" t="s">
        <v>40</v>
      </c>
      <c r="E645" s="141"/>
      <c r="F645" s="137">
        <f t="shared" si="92"/>
        <v>0</v>
      </c>
    </row>
    <row r="646" spans="1:7" s="38" customFormat="1" ht="34.5" customHeight="1" x14ac:dyDescent="0.25">
      <c r="A646" s="140">
        <f t="shared" si="91"/>
        <v>12</v>
      </c>
      <c r="B646" s="139" t="s">
        <v>372</v>
      </c>
      <c r="C646" s="131">
        <v>49.2</v>
      </c>
      <c r="D646" s="135" t="s">
        <v>40</v>
      </c>
      <c r="E646" s="141"/>
      <c r="F646" s="137">
        <f t="shared" si="92"/>
        <v>0</v>
      </c>
    </row>
    <row r="647" spans="1:7" s="38" customFormat="1" ht="34.5" customHeight="1" x14ac:dyDescent="0.25">
      <c r="A647" s="140">
        <f t="shared" si="91"/>
        <v>13</v>
      </c>
      <c r="B647" s="139" t="s">
        <v>373</v>
      </c>
      <c r="C647" s="131">
        <v>85.72</v>
      </c>
      <c r="D647" s="135" t="s">
        <v>40</v>
      </c>
      <c r="E647" s="141"/>
      <c r="F647" s="137">
        <f t="shared" si="92"/>
        <v>0</v>
      </c>
    </row>
    <row r="648" spans="1:7" s="38" customFormat="1" ht="33" customHeight="1" x14ac:dyDescent="0.25">
      <c r="A648" s="140">
        <f t="shared" si="91"/>
        <v>14</v>
      </c>
      <c r="B648" s="139" t="s">
        <v>335</v>
      </c>
      <c r="C648" s="131">
        <v>49.2</v>
      </c>
      <c r="D648" s="135" t="s">
        <v>40</v>
      </c>
      <c r="E648" s="141"/>
      <c r="F648" s="137">
        <f t="shared" si="92"/>
        <v>0</v>
      </c>
    </row>
    <row r="649" spans="1:7" s="38" customFormat="1" ht="34.5" customHeight="1" x14ac:dyDescent="0.25">
      <c r="A649" s="140">
        <f t="shared" si="91"/>
        <v>15</v>
      </c>
      <c r="B649" s="139" t="s">
        <v>371</v>
      </c>
      <c r="C649" s="131">
        <v>49.2</v>
      </c>
      <c r="D649" s="135" t="s">
        <v>40</v>
      </c>
      <c r="E649" s="141"/>
      <c r="F649" s="137">
        <f t="shared" si="92"/>
        <v>0</v>
      </c>
    </row>
    <row r="650" spans="1:7" s="17" customFormat="1" ht="15.75" x14ac:dyDescent="0.25">
      <c r="A650" s="62"/>
      <c r="B650" s="47" t="s">
        <v>24</v>
      </c>
      <c r="C650" s="33"/>
      <c r="D650" s="32"/>
      <c r="E650" s="33"/>
      <c r="F650" s="56">
        <f>SUM(F635:F649)</f>
        <v>0</v>
      </c>
      <c r="G650" s="107"/>
    </row>
    <row r="651" spans="1:7" s="17" customFormat="1" x14ac:dyDescent="0.25">
      <c r="A651" s="64"/>
      <c r="B651" s="65"/>
      <c r="C651" s="64"/>
      <c r="D651" s="66"/>
      <c r="E651" s="67"/>
      <c r="F651" s="64"/>
    </row>
    <row r="652" spans="1:7" s="113" customFormat="1" ht="17.45" customHeight="1" x14ac:dyDescent="0.25">
      <c r="A652" s="58" t="s">
        <v>25</v>
      </c>
      <c r="B652" s="59" t="s">
        <v>42</v>
      </c>
      <c r="C652" s="24"/>
      <c r="D652" s="25"/>
      <c r="E652" s="24"/>
      <c r="F652" s="24"/>
    </row>
    <row r="653" spans="1:7" s="38" customFormat="1" ht="66.75" customHeight="1" x14ac:dyDescent="0.25">
      <c r="A653" s="140">
        <v>1</v>
      </c>
      <c r="B653" s="139" t="s">
        <v>135</v>
      </c>
      <c r="C653" s="131">
        <f>+C637</f>
        <v>1</v>
      </c>
      <c r="D653" s="135" t="s">
        <v>22</v>
      </c>
      <c r="E653" s="141"/>
      <c r="F653" s="137">
        <f t="shared" si="92"/>
        <v>0</v>
      </c>
    </row>
    <row r="654" spans="1:7" s="38" customFormat="1" ht="16.5" customHeight="1" x14ac:dyDescent="0.25">
      <c r="A654" s="140">
        <f t="shared" si="91"/>
        <v>2</v>
      </c>
      <c r="B654" s="139" t="s">
        <v>374</v>
      </c>
      <c r="C654" s="131">
        <v>9</v>
      </c>
      <c r="D654" s="135" t="s">
        <v>22</v>
      </c>
      <c r="E654" s="141"/>
      <c r="F654" s="137">
        <f t="shared" si="92"/>
        <v>0</v>
      </c>
    </row>
    <row r="655" spans="1:7" s="38" customFormat="1" ht="35.25" customHeight="1" x14ac:dyDescent="0.25">
      <c r="A655" s="140">
        <f t="shared" si="91"/>
        <v>3</v>
      </c>
      <c r="B655" s="139" t="s">
        <v>375</v>
      </c>
      <c r="C655" s="131">
        <v>2</v>
      </c>
      <c r="D655" s="135" t="s">
        <v>22</v>
      </c>
      <c r="E655" s="141"/>
      <c r="F655" s="137">
        <f t="shared" si="92"/>
        <v>0</v>
      </c>
    </row>
    <row r="656" spans="1:7" s="38" customFormat="1" ht="81" customHeight="1" x14ac:dyDescent="0.25">
      <c r="A656" s="140">
        <f t="shared" si="91"/>
        <v>4</v>
      </c>
      <c r="B656" s="139" t="s">
        <v>136</v>
      </c>
      <c r="C656" s="131">
        <v>2</v>
      </c>
      <c r="D656" s="135" t="s">
        <v>22</v>
      </c>
      <c r="E656" s="141"/>
      <c r="F656" s="137">
        <f t="shared" si="92"/>
        <v>0</v>
      </c>
    </row>
    <row r="657" spans="1:7" s="17" customFormat="1" ht="15.75" x14ac:dyDescent="0.25">
      <c r="A657" s="62"/>
      <c r="B657" s="47" t="s">
        <v>24</v>
      </c>
      <c r="C657" s="33"/>
      <c r="D657" s="32"/>
      <c r="E657" s="33"/>
      <c r="F657" s="56">
        <f>SUM(F653:F656)</f>
        <v>0</v>
      </c>
      <c r="G657" s="107"/>
    </row>
    <row r="658" spans="1:7" x14ac:dyDescent="0.25">
      <c r="A658" s="64"/>
      <c r="B658" s="65"/>
      <c r="C658" s="64"/>
      <c r="D658" s="66"/>
      <c r="E658" s="67"/>
      <c r="F658" s="64"/>
      <c r="G658" s="17"/>
    </row>
    <row r="659" spans="1:7" ht="31.5" x14ac:dyDescent="0.25">
      <c r="A659" s="31"/>
      <c r="B659" s="160" t="s">
        <v>377</v>
      </c>
      <c r="C659" s="32"/>
      <c r="D659" s="32"/>
      <c r="E659" s="33"/>
      <c r="F659" s="56">
        <f>SUM(F634:F657)/2</f>
        <v>0</v>
      </c>
      <c r="G659" s="130">
        <f>+F657+F650</f>
        <v>0</v>
      </c>
    </row>
    <row r="660" spans="1:7" s="38" customFormat="1" ht="15.75" x14ac:dyDescent="0.25">
      <c r="A660" s="13"/>
      <c r="B660" s="120"/>
      <c r="C660" s="118"/>
      <c r="D660" s="119"/>
      <c r="E660" s="106"/>
      <c r="F660" s="118"/>
    </row>
    <row r="661" spans="1:7" ht="34.5" customHeight="1" x14ac:dyDescent="0.25">
      <c r="A661" s="18" t="s">
        <v>174</v>
      </c>
      <c r="B661" s="19" t="s">
        <v>379</v>
      </c>
      <c r="C661" s="24"/>
      <c r="D661" s="25"/>
      <c r="E661" s="24"/>
      <c r="F661" s="24"/>
      <c r="G661" s="17"/>
    </row>
    <row r="662" spans="1:7" ht="50.25" customHeight="1" x14ac:dyDescent="0.25">
      <c r="A662" s="133">
        <v>1</v>
      </c>
      <c r="B662" s="139" t="s">
        <v>172</v>
      </c>
      <c r="C662" s="131">
        <v>1</v>
      </c>
      <c r="D662" s="135" t="s">
        <v>51</v>
      </c>
      <c r="E662" s="141"/>
      <c r="F662" s="137">
        <f>+E662*C662</f>
        <v>0</v>
      </c>
      <c r="G662" s="17"/>
    </row>
    <row r="663" spans="1:7" ht="51.75" customHeight="1" x14ac:dyDescent="0.25">
      <c r="A663" s="140">
        <f>A662+1</f>
        <v>2</v>
      </c>
      <c r="B663" s="139" t="s">
        <v>380</v>
      </c>
      <c r="C663" s="131">
        <v>1</v>
      </c>
      <c r="D663" s="135" t="s">
        <v>51</v>
      </c>
      <c r="E663" s="141"/>
      <c r="F663" s="137">
        <f t="shared" ref="F663:F664" si="93">+E663*C663</f>
        <v>0</v>
      </c>
      <c r="G663" s="17"/>
    </row>
    <row r="664" spans="1:7" ht="17.25" customHeight="1" x14ac:dyDescent="0.25">
      <c r="A664" s="140">
        <f>A663+1</f>
        <v>3</v>
      </c>
      <c r="B664" s="139" t="s">
        <v>381</v>
      </c>
      <c r="C664" s="131">
        <v>1</v>
      </c>
      <c r="D664" s="135" t="s">
        <v>51</v>
      </c>
      <c r="E664" s="141"/>
      <c r="F664" s="137">
        <f t="shared" si="93"/>
        <v>0</v>
      </c>
      <c r="G664" s="17"/>
    </row>
    <row r="665" spans="1:7" ht="32.25" customHeight="1" x14ac:dyDescent="0.25">
      <c r="A665" s="31"/>
      <c r="B665" s="160" t="s">
        <v>382</v>
      </c>
      <c r="C665" s="32"/>
      <c r="D665" s="32"/>
      <c r="E665" s="33"/>
      <c r="F665" s="130">
        <f>SUM(F662:F664)</f>
        <v>0</v>
      </c>
      <c r="G665" s="130">
        <v>5751300.0000000009</v>
      </c>
    </row>
    <row r="666" spans="1:7" s="38" customFormat="1" ht="15.75" x14ac:dyDescent="0.25">
      <c r="A666" s="13"/>
      <c r="B666" s="120"/>
      <c r="C666" s="118"/>
      <c r="D666" s="119"/>
      <c r="E666" s="106"/>
      <c r="F666" s="118"/>
    </row>
    <row r="667" spans="1:7" ht="15.75" x14ac:dyDescent="0.25">
      <c r="A667" s="18" t="s">
        <v>383</v>
      </c>
      <c r="B667" s="19" t="s">
        <v>137</v>
      </c>
      <c r="C667" s="24"/>
      <c r="D667" s="25"/>
      <c r="E667" s="24"/>
      <c r="F667" s="24"/>
      <c r="G667" s="17"/>
    </row>
    <row r="668" spans="1:7" s="38" customFormat="1" ht="51.75" customHeight="1" x14ac:dyDescent="0.25">
      <c r="A668" s="140">
        <v>1</v>
      </c>
      <c r="B668" s="139" t="s">
        <v>138</v>
      </c>
      <c r="C668" s="131">
        <v>1</v>
      </c>
      <c r="D668" s="135" t="s">
        <v>22</v>
      </c>
      <c r="E668" s="141"/>
      <c r="F668" s="137">
        <f>+E668*C668</f>
        <v>0</v>
      </c>
    </row>
    <row r="669" spans="1:7" s="38" customFormat="1" ht="50.25" customHeight="1" x14ac:dyDescent="0.25">
      <c r="A669" s="140">
        <f>A668+1</f>
        <v>2</v>
      </c>
      <c r="B669" s="139" t="s">
        <v>139</v>
      </c>
      <c r="C669" s="131">
        <v>500</v>
      </c>
      <c r="D669" s="135" t="s">
        <v>64</v>
      </c>
      <c r="E669" s="141"/>
      <c r="F669" s="137">
        <f t="shared" ref="F669:F670" si="94">+E669*C669</f>
        <v>0</v>
      </c>
    </row>
    <row r="670" spans="1:7" s="38" customFormat="1" ht="35.25" customHeight="1" x14ac:dyDescent="0.25">
      <c r="A670" s="133">
        <f>A669+1</f>
        <v>3</v>
      </c>
      <c r="B670" s="139" t="s">
        <v>140</v>
      </c>
      <c r="C670" s="131">
        <v>1</v>
      </c>
      <c r="D670" s="135" t="s">
        <v>51</v>
      </c>
      <c r="E670" s="141"/>
      <c r="F670" s="137">
        <f t="shared" si="94"/>
        <v>0</v>
      </c>
    </row>
    <row r="671" spans="1:7" ht="26.25" customHeight="1" x14ac:dyDescent="0.25">
      <c r="A671" s="31"/>
      <c r="B671" s="180" t="s">
        <v>384</v>
      </c>
      <c r="C671" s="32"/>
      <c r="D671" s="32"/>
      <c r="E671" s="33"/>
      <c r="F671" s="130">
        <f>SUM(F668:F670)</f>
        <v>0</v>
      </c>
      <c r="G671" s="130">
        <v>598465.16999999993</v>
      </c>
    </row>
    <row r="672" spans="1:7" s="38" customFormat="1" ht="15.75" x14ac:dyDescent="0.25">
      <c r="A672" s="13"/>
      <c r="B672" s="120"/>
      <c r="C672" s="118"/>
      <c r="D672" s="119"/>
      <c r="E672" s="106"/>
      <c r="F672" s="118"/>
    </row>
    <row r="673" spans="1:8" s="17" customFormat="1" ht="24.75" customHeight="1" x14ac:dyDescent="0.25">
      <c r="A673" s="125"/>
      <c r="B673" s="176" t="s">
        <v>376</v>
      </c>
      <c r="C673" s="126"/>
      <c r="D673" s="126"/>
      <c r="E673" s="127"/>
      <c r="F673" s="177">
        <f>+F630+F659+F665+F671</f>
        <v>0</v>
      </c>
      <c r="G673" s="121">
        <v>10551165.860174954</v>
      </c>
      <c r="H673" s="121"/>
    </row>
    <row r="674" spans="1:8" x14ac:dyDescent="0.25">
      <c r="A674" s="64"/>
      <c r="B674" s="65"/>
      <c r="C674" s="64"/>
      <c r="D674" s="66"/>
      <c r="E674" s="67"/>
      <c r="F674" s="64"/>
      <c r="G674" s="17"/>
    </row>
    <row r="675" spans="1:8" ht="35.25" customHeight="1" x14ac:dyDescent="0.25">
      <c r="A675" s="18" t="s">
        <v>176</v>
      </c>
      <c r="B675" s="19" t="s">
        <v>173</v>
      </c>
      <c r="C675" s="15"/>
      <c r="D675" s="15"/>
      <c r="E675" s="15"/>
      <c r="F675" s="16"/>
      <c r="G675" s="17"/>
    </row>
    <row r="676" spans="1:8" s="17" customFormat="1" ht="15.75" x14ac:dyDescent="0.25">
      <c r="A676" s="34"/>
      <c r="B676" s="35"/>
      <c r="C676" s="25"/>
      <c r="D676" s="25"/>
      <c r="E676" s="24"/>
      <c r="F676" s="36"/>
    </row>
    <row r="677" spans="1:8" ht="115.5" customHeight="1" x14ac:dyDescent="0.25">
      <c r="A677" s="140">
        <v>1</v>
      </c>
      <c r="B677" s="181" t="s">
        <v>102</v>
      </c>
      <c r="C677" s="131">
        <v>1</v>
      </c>
      <c r="D677" s="135" t="s">
        <v>51</v>
      </c>
      <c r="E677" s="135"/>
      <c r="F677" s="182">
        <f>+E677*C677</f>
        <v>0</v>
      </c>
      <c r="G677" s="17"/>
    </row>
    <row r="678" spans="1:8" ht="83.25" customHeight="1" x14ac:dyDescent="0.25">
      <c r="A678" s="133">
        <f>A677+1</f>
        <v>2</v>
      </c>
      <c r="B678" s="139" t="s">
        <v>385</v>
      </c>
      <c r="C678" s="131">
        <v>1</v>
      </c>
      <c r="D678" s="135" t="s">
        <v>51</v>
      </c>
      <c r="E678" s="141"/>
      <c r="F678" s="137">
        <f>+E678*C678</f>
        <v>0</v>
      </c>
      <c r="G678" s="17"/>
    </row>
    <row r="679" spans="1:8" ht="98.25" customHeight="1" x14ac:dyDescent="0.25">
      <c r="A679" s="133">
        <f>A678+1</f>
        <v>3</v>
      </c>
      <c r="B679" s="139" t="s">
        <v>205</v>
      </c>
      <c r="C679" s="131">
        <v>5</v>
      </c>
      <c r="D679" s="135" t="s">
        <v>22</v>
      </c>
      <c r="E679" s="141"/>
      <c r="F679" s="137">
        <f t="shared" ref="F679" si="95">+E679*C679</f>
        <v>0</v>
      </c>
      <c r="G679" s="17"/>
    </row>
    <row r="680" spans="1:8" ht="15.75" x14ac:dyDescent="0.25">
      <c r="A680" s="60"/>
      <c r="B680" s="68"/>
      <c r="C680" s="24"/>
      <c r="D680" s="25"/>
      <c r="E680" s="25"/>
      <c r="F680" s="69"/>
      <c r="G680" s="17"/>
    </row>
    <row r="681" spans="1:8" s="17" customFormat="1" ht="39" customHeight="1" x14ac:dyDescent="0.25">
      <c r="A681" s="125"/>
      <c r="B681" s="183" t="s">
        <v>386</v>
      </c>
      <c r="C681" s="126"/>
      <c r="D681" s="126"/>
      <c r="E681" s="127"/>
      <c r="F681" s="177">
        <f>SUM(F677:F680)</f>
        <v>0</v>
      </c>
      <c r="G681" s="121"/>
      <c r="H681" s="121"/>
    </row>
    <row r="682" spans="1:8" ht="15.75" x14ac:dyDescent="0.25">
      <c r="A682" s="63"/>
      <c r="B682" s="14"/>
      <c r="C682" s="24"/>
      <c r="D682" s="25"/>
      <c r="E682" s="24"/>
      <c r="F682" s="20"/>
      <c r="G682" s="17"/>
    </row>
    <row r="683" spans="1:8" s="17" customFormat="1" ht="33" customHeight="1" x14ac:dyDescent="0.25">
      <c r="A683" s="18" t="s">
        <v>177</v>
      </c>
      <c r="B683" s="19" t="s">
        <v>198</v>
      </c>
      <c r="C683" s="15"/>
      <c r="D683" s="15"/>
      <c r="E683" s="15"/>
      <c r="F683" s="16"/>
    </row>
    <row r="684" spans="1:8" s="109" customFormat="1" ht="17.45" customHeight="1" x14ac:dyDescent="0.25">
      <c r="A684" s="184" t="s">
        <v>20</v>
      </c>
      <c r="B684" s="185" t="s">
        <v>125</v>
      </c>
      <c r="C684" s="186"/>
      <c r="D684" s="186"/>
      <c r="E684" s="186"/>
      <c r="F684" s="186"/>
    </row>
    <row r="685" spans="1:8" s="97" customFormat="1" ht="17.45" customHeight="1" x14ac:dyDescent="0.25">
      <c r="A685" s="140">
        <v>1</v>
      </c>
      <c r="B685" s="139" t="s">
        <v>387</v>
      </c>
      <c r="C685" s="131">
        <v>28.59</v>
      </c>
      <c r="D685" s="135" t="s">
        <v>208</v>
      </c>
      <c r="E685" s="141"/>
      <c r="F685" s="137">
        <f t="shared" ref="F685:F703" si="96">C685*E685</f>
        <v>0</v>
      </c>
    </row>
    <row r="686" spans="1:8" s="110" customFormat="1" ht="17.45" customHeight="1" x14ac:dyDescent="0.25">
      <c r="A686" s="133">
        <f>A685+1</f>
        <v>2</v>
      </c>
      <c r="B686" s="139" t="s">
        <v>388</v>
      </c>
      <c r="C686" s="131">
        <v>24.48</v>
      </c>
      <c r="D686" s="135" t="s">
        <v>208</v>
      </c>
      <c r="E686" s="141"/>
      <c r="F686" s="137">
        <f t="shared" si="96"/>
        <v>0</v>
      </c>
    </row>
    <row r="687" spans="1:8" s="110" customFormat="1" ht="17.45" customHeight="1" x14ac:dyDescent="0.25">
      <c r="A687" s="133">
        <f>A686+1</f>
        <v>3</v>
      </c>
      <c r="B687" s="139" t="s">
        <v>389</v>
      </c>
      <c r="C687" s="131">
        <v>6.23</v>
      </c>
      <c r="D687" s="135" t="s">
        <v>208</v>
      </c>
      <c r="E687" s="141"/>
      <c r="F687" s="137">
        <f t="shared" si="96"/>
        <v>0</v>
      </c>
      <c r="H687" s="111"/>
    </row>
    <row r="688" spans="1:8" s="113" customFormat="1" ht="17.45" customHeight="1" x14ac:dyDescent="0.25">
      <c r="A688" s="62"/>
      <c r="B688" s="47" t="s">
        <v>24</v>
      </c>
      <c r="C688" s="33"/>
      <c r="D688" s="32"/>
      <c r="E688" s="33"/>
      <c r="F688" s="56">
        <f>SUM(F685:F687)</f>
        <v>0</v>
      </c>
      <c r="H688" s="200"/>
    </row>
    <row r="689" spans="1:11" s="17" customFormat="1" ht="15.75" x14ac:dyDescent="0.25">
      <c r="A689" s="34"/>
      <c r="B689" s="35"/>
      <c r="C689" s="25"/>
      <c r="D689" s="25"/>
      <c r="E689" s="24"/>
      <c r="F689" s="36"/>
    </row>
    <row r="690" spans="1:11" s="17" customFormat="1" ht="15.75" x14ac:dyDescent="0.25">
      <c r="A690" s="184" t="s">
        <v>25</v>
      </c>
      <c r="B690" s="35" t="s">
        <v>126</v>
      </c>
      <c r="C690" s="25"/>
      <c r="D690" s="25"/>
      <c r="E690" s="24"/>
      <c r="F690" s="36"/>
    </row>
    <row r="691" spans="1:11" s="110" customFormat="1" ht="52.5" customHeight="1" x14ac:dyDescent="0.25">
      <c r="A691" s="140">
        <v>1</v>
      </c>
      <c r="B691" s="139" t="s">
        <v>199</v>
      </c>
      <c r="C691" s="131">
        <v>4.1100000000000003</v>
      </c>
      <c r="D691" s="135" t="s">
        <v>208</v>
      </c>
      <c r="E691" s="141"/>
      <c r="F691" s="137">
        <f t="shared" ref="F691:F692" si="97">C691*E691</f>
        <v>0</v>
      </c>
      <c r="H691" s="201"/>
    </row>
    <row r="692" spans="1:11" s="110" customFormat="1" ht="52.5" customHeight="1" x14ac:dyDescent="0.25">
      <c r="A692" s="133">
        <f>A691+1</f>
        <v>2</v>
      </c>
      <c r="B692" s="139" t="s">
        <v>200</v>
      </c>
      <c r="C692" s="131">
        <v>2.1800000000000002</v>
      </c>
      <c r="D692" s="135" t="s">
        <v>208</v>
      </c>
      <c r="E692" s="141"/>
      <c r="F692" s="137">
        <f t="shared" si="97"/>
        <v>0</v>
      </c>
      <c r="K692" s="201"/>
    </row>
    <row r="693" spans="1:11" s="110" customFormat="1" ht="66" customHeight="1" x14ac:dyDescent="0.25">
      <c r="A693" s="133">
        <f>A692+1</f>
        <v>3</v>
      </c>
      <c r="B693" s="139" t="s">
        <v>390</v>
      </c>
      <c r="C693" s="131">
        <f>1.35+0.2*2.75*0.15*2+5.9*0.15*0.2</f>
        <v>1.6920000000000002</v>
      </c>
      <c r="D693" s="135" t="s">
        <v>208</v>
      </c>
      <c r="E693" s="141"/>
      <c r="F693" s="137">
        <f t="shared" si="96"/>
        <v>0</v>
      </c>
    </row>
    <row r="694" spans="1:11" s="110" customFormat="1" ht="34.5" customHeight="1" x14ac:dyDescent="0.25">
      <c r="A694" s="133">
        <f t="shared" ref="A694:A697" si="98">A693+1</f>
        <v>4</v>
      </c>
      <c r="B694" s="139" t="s">
        <v>391</v>
      </c>
      <c r="C694" s="131">
        <v>12.37</v>
      </c>
      <c r="D694" s="135" t="s">
        <v>236</v>
      </c>
      <c r="E694" s="141"/>
      <c r="F694" s="137">
        <f t="shared" si="96"/>
        <v>0</v>
      </c>
    </row>
    <row r="695" spans="1:11" s="110" customFormat="1" ht="69.75" customHeight="1" x14ac:dyDescent="0.25">
      <c r="A695" s="133">
        <f t="shared" si="98"/>
        <v>5</v>
      </c>
      <c r="B695" s="139" t="s">
        <v>201</v>
      </c>
      <c r="C695" s="131">
        <v>0.62</v>
      </c>
      <c r="D695" s="135" t="s">
        <v>208</v>
      </c>
      <c r="E695" s="141"/>
      <c r="F695" s="137">
        <f t="shared" si="96"/>
        <v>0</v>
      </c>
      <c r="H695" s="201"/>
    </row>
    <row r="696" spans="1:11" s="113" customFormat="1" ht="84" customHeight="1" x14ac:dyDescent="0.25">
      <c r="A696" s="133">
        <f t="shared" si="98"/>
        <v>6</v>
      </c>
      <c r="B696" s="139" t="s">
        <v>202</v>
      </c>
      <c r="C696" s="131">
        <v>3.1</v>
      </c>
      <c r="D696" s="135" t="s">
        <v>208</v>
      </c>
      <c r="E696" s="141"/>
      <c r="F696" s="137">
        <f t="shared" si="96"/>
        <v>0</v>
      </c>
    </row>
    <row r="697" spans="1:11" s="110" customFormat="1" ht="36.75" customHeight="1" x14ac:dyDescent="0.25">
      <c r="A697" s="133">
        <f t="shared" si="98"/>
        <v>7</v>
      </c>
      <c r="B697" s="139" t="s">
        <v>392</v>
      </c>
      <c r="C697" s="131">
        <f>5.22*2.46*0.1</f>
        <v>1.2841199999999999</v>
      </c>
      <c r="D697" s="135" t="s">
        <v>208</v>
      </c>
      <c r="E697" s="141"/>
      <c r="F697" s="137">
        <f t="shared" si="96"/>
        <v>0</v>
      </c>
    </row>
    <row r="698" spans="1:11" s="113" customFormat="1" ht="17.45" customHeight="1" x14ac:dyDescent="0.25">
      <c r="A698" s="62"/>
      <c r="B698" s="47" t="s">
        <v>24</v>
      </c>
      <c r="C698" s="33"/>
      <c r="D698" s="32"/>
      <c r="E698" s="33"/>
      <c r="F698" s="56">
        <f>SUM(F691:F697)</f>
        <v>0</v>
      </c>
    </row>
    <row r="699" spans="1:11" s="110" customFormat="1" ht="17.45" customHeight="1" x14ac:dyDescent="0.25">
      <c r="A699" s="34"/>
      <c r="B699" s="35"/>
      <c r="C699" s="25"/>
      <c r="D699" s="25"/>
      <c r="E699" s="24"/>
      <c r="F699" s="36"/>
    </row>
    <row r="700" spans="1:11" s="110" customFormat="1" ht="17.45" customHeight="1" x14ac:dyDescent="0.25">
      <c r="A700" s="184" t="s">
        <v>27</v>
      </c>
      <c r="B700" s="35" t="s">
        <v>127</v>
      </c>
      <c r="C700" s="25"/>
      <c r="D700" s="25"/>
      <c r="E700" s="24"/>
      <c r="F700" s="36"/>
    </row>
    <row r="701" spans="1:11" s="110" customFormat="1" ht="35.25" customHeight="1" x14ac:dyDescent="0.25">
      <c r="A701" s="140">
        <v>1</v>
      </c>
      <c r="B701" s="139" t="s">
        <v>393</v>
      </c>
      <c r="C701" s="131">
        <v>12.64</v>
      </c>
      <c r="D701" s="135" t="s">
        <v>236</v>
      </c>
      <c r="E701" s="141"/>
      <c r="F701" s="137">
        <f t="shared" si="96"/>
        <v>0</v>
      </c>
      <c r="H701" s="201"/>
    </row>
    <row r="702" spans="1:11" s="110" customFormat="1" ht="33.75" customHeight="1" x14ac:dyDescent="0.25">
      <c r="A702" s="133">
        <f>A701+1</f>
        <v>2</v>
      </c>
      <c r="B702" s="139" t="s">
        <v>394</v>
      </c>
      <c r="C702" s="131">
        <v>80.67</v>
      </c>
      <c r="D702" s="135" t="s">
        <v>236</v>
      </c>
      <c r="E702" s="141"/>
      <c r="F702" s="137">
        <f t="shared" si="96"/>
        <v>0</v>
      </c>
    </row>
    <row r="703" spans="1:11" s="110" customFormat="1" ht="36" customHeight="1" x14ac:dyDescent="0.25">
      <c r="A703" s="133">
        <f>A702+1</f>
        <v>3</v>
      </c>
      <c r="B703" s="139" t="s">
        <v>203</v>
      </c>
      <c r="C703" s="131">
        <v>5.86</v>
      </c>
      <c r="D703" s="135" t="s">
        <v>236</v>
      </c>
      <c r="E703" s="141"/>
      <c r="F703" s="137">
        <f t="shared" si="96"/>
        <v>0</v>
      </c>
    </row>
    <row r="704" spans="1:11" s="113" customFormat="1" ht="17.45" customHeight="1" x14ac:dyDescent="0.25">
      <c r="A704" s="62"/>
      <c r="B704" s="47" t="s">
        <v>24</v>
      </c>
      <c r="C704" s="33"/>
      <c r="D704" s="32"/>
      <c r="E704" s="33"/>
      <c r="F704" s="56">
        <f>SUM(F701:F703)</f>
        <v>0</v>
      </c>
    </row>
    <row r="705" spans="1:6" s="110" customFormat="1" ht="17.45" customHeight="1" x14ac:dyDescent="0.25">
      <c r="A705" s="34"/>
      <c r="B705" s="35"/>
      <c r="C705" s="25"/>
      <c r="D705" s="25"/>
      <c r="E705" s="24"/>
      <c r="F705" s="36"/>
    </row>
    <row r="706" spans="1:6" s="110" customFormat="1" ht="17.45" customHeight="1" x14ac:dyDescent="0.25">
      <c r="A706" s="184" t="s">
        <v>29</v>
      </c>
      <c r="B706" s="35" t="s">
        <v>128</v>
      </c>
      <c r="C706" s="25"/>
      <c r="D706" s="25"/>
      <c r="E706" s="24"/>
      <c r="F706" s="36"/>
    </row>
    <row r="707" spans="1:6" s="113" customFormat="1" ht="51" customHeight="1" x14ac:dyDescent="0.25">
      <c r="A707" s="140">
        <v>1</v>
      </c>
      <c r="B707" s="139" t="s">
        <v>395</v>
      </c>
      <c r="C707" s="131">
        <f>+(1.2*0.33*34)+(1.52*2.5*4)</f>
        <v>28.664000000000001</v>
      </c>
      <c r="D707" s="135" t="s">
        <v>236</v>
      </c>
      <c r="E707" s="141"/>
      <c r="F707" s="137">
        <f>+E707*C707</f>
        <v>0</v>
      </c>
    </row>
    <row r="708" spans="1:6" s="113" customFormat="1" ht="36" customHeight="1" x14ac:dyDescent="0.25">
      <c r="A708" s="133">
        <f>A707+1</f>
        <v>2</v>
      </c>
      <c r="B708" s="139" t="s">
        <v>396</v>
      </c>
      <c r="C708" s="131">
        <f>12.74+(4.02*4)</f>
        <v>28.82</v>
      </c>
      <c r="D708" s="135" t="s">
        <v>40</v>
      </c>
      <c r="E708" s="141"/>
      <c r="F708" s="137">
        <f>+E708*C708</f>
        <v>0</v>
      </c>
    </row>
    <row r="709" spans="1:6" s="113" customFormat="1" ht="48.75" customHeight="1" x14ac:dyDescent="0.25">
      <c r="A709" s="133">
        <f>A708+1</f>
        <v>3</v>
      </c>
      <c r="B709" s="139" t="s">
        <v>397</v>
      </c>
      <c r="C709" s="131">
        <v>27.96</v>
      </c>
      <c r="D709" s="135" t="s">
        <v>40</v>
      </c>
      <c r="E709" s="141"/>
      <c r="F709" s="137">
        <f>+E709*C709</f>
        <v>0</v>
      </c>
    </row>
    <row r="710" spans="1:6" s="97" customFormat="1" ht="17.25" customHeight="1" x14ac:dyDescent="0.25">
      <c r="A710" s="133">
        <f t="shared" ref="A710:A712" si="99">A709+1</f>
        <v>4</v>
      </c>
      <c r="B710" s="139" t="s">
        <v>398</v>
      </c>
      <c r="C710" s="131">
        <v>108.08</v>
      </c>
      <c r="D710" s="135" t="s">
        <v>236</v>
      </c>
      <c r="E710" s="141"/>
      <c r="F710" s="137">
        <f>+E710*C710</f>
        <v>0</v>
      </c>
    </row>
    <row r="711" spans="1:6" s="114" customFormat="1" ht="34.5" customHeight="1" x14ac:dyDescent="0.25">
      <c r="A711" s="133">
        <f t="shared" si="99"/>
        <v>5</v>
      </c>
      <c r="B711" s="139" t="s">
        <v>399</v>
      </c>
      <c r="C711" s="131">
        <v>488.66</v>
      </c>
      <c r="D711" s="135" t="s">
        <v>236</v>
      </c>
      <c r="E711" s="141"/>
      <c r="F711" s="137">
        <f>+E711*C711</f>
        <v>0</v>
      </c>
    </row>
    <row r="712" spans="1:6" s="97" customFormat="1" ht="17.45" customHeight="1" x14ac:dyDescent="0.25">
      <c r="A712" s="133">
        <f t="shared" si="99"/>
        <v>6</v>
      </c>
      <c r="B712" s="139" t="s">
        <v>204</v>
      </c>
      <c r="C712" s="131">
        <v>144</v>
      </c>
      <c r="D712" s="135" t="s">
        <v>40</v>
      </c>
      <c r="E712" s="141"/>
      <c r="F712" s="137">
        <f t="shared" ref="F712:F724" si="100">C712*E712</f>
        <v>0</v>
      </c>
    </row>
    <row r="713" spans="1:6" s="113" customFormat="1" ht="17.45" customHeight="1" x14ac:dyDescent="0.25">
      <c r="A713" s="62"/>
      <c r="B713" s="47" t="s">
        <v>24</v>
      </c>
      <c r="C713" s="33"/>
      <c r="D713" s="32"/>
      <c r="E713" s="33"/>
      <c r="F713" s="56">
        <f>SUM(F707:F712)</f>
        <v>0</v>
      </c>
    </row>
    <row r="714" spans="1:6" s="110" customFormat="1" ht="17.45" customHeight="1" x14ac:dyDescent="0.25">
      <c r="A714" s="34"/>
      <c r="B714" s="35"/>
      <c r="C714" s="25"/>
      <c r="D714" s="25"/>
      <c r="E714" s="24"/>
      <c r="F714" s="36"/>
    </row>
    <row r="715" spans="1:6" s="110" customFormat="1" ht="17.45" customHeight="1" x14ac:dyDescent="0.25">
      <c r="A715" s="184" t="s">
        <v>32</v>
      </c>
      <c r="B715" s="35" t="s">
        <v>129</v>
      </c>
      <c r="C715" s="25"/>
      <c r="D715" s="25"/>
      <c r="E715" s="24"/>
      <c r="F715" s="36"/>
    </row>
    <row r="716" spans="1:6" s="113" customFormat="1" ht="36" customHeight="1" x14ac:dyDescent="0.25">
      <c r="A716" s="140">
        <v>1</v>
      </c>
      <c r="B716" s="139" t="s">
        <v>400</v>
      </c>
      <c r="C716" s="131">
        <f>7.2*10.76</f>
        <v>77.471999999999994</v>
      </c>
      <c r="D716" s="135" t="s">
        <v>401</v>
      </c>
      <c r="E716" s="141"/>
      <c r="F716" s="137">
        <f t="shared" si="100"/>
        <v>0</v>
      </c>
    </row>
    <row r="717" spans="1:6" s="113" customFormat="1" ht="17.45" customHeight="1" x14ac:dyDescent="0.25">
      <c r="A717" s="62"/>
      <c r="B717" s="47" t="s">
        <v>24</v>
      </c>
      <c r="C717" s="33"/>
      <c r="D717" s="32"/>
      <c r="E717" s="33"/>
      <c r="F717" s="56">
        <f>SUM(F716:F716)</f>
        <v>0</v>
      </c>
    </row>
    <row r="718" spans="1:6" s="110" customFormat="1" ht="17.45" customHeight="1" x14ac:dyDescent="0.25">
      <c r="A718" s="34"/>
      <c r="B718" s="35"/>
      <c r="C718" s="25"/>
      <c r="D718" s="25"/>
      <c r="E718" s="24"/>
      <c r="F718" s="36"/>
    </row>
    <row r="719" spans="1:6" s="110" customFormat="1" ht="17.45" customHeight="1" x14ac:dyDescent="0.25">
      <c r="A719" s="184" t="s">
        <v>83</v>
      </c>
      <c r="B719" s="35" t="s">
        <v>130</v>
      </c>
      <c r="C719" s="25"/>
      <c r="D719" s="25"/>
      <c r="E719" s="24"/>
      <c r="F719" s="36"/>
    </row>
    <row r="720" spans="1:6" s="113" customFormat="1" ht="18.75" customHeight="1" x14ac:dyDescent="0.25">
      <c r="A720" s="140">
        <v>1</v>
      </c>
      <c r="B720" s="134" t="s">
        <v>402</v>
      </c>
      <c r="C720" s="191">
        <v>5</v>
      </c>
      <c r="D720" s="192" t="s">
        <v>22</v>
      </c>
      <c r="E720" s="193"/>
      <c r="F720" s="194">
        <f t="shared" si="100"/>
        <v>0</v>
      </c>
    </row>
    <row r="721" spans="1:8" s="113" customFormat="1" ht="18" customHeight="1" x14ac:dyDescent="0.25">
      <c r="A721" s="133">
        <f>A720+1</f>
        <v>2</v>
      </c>
      <c r="B721" s="134" t="s">
        <v>403</v>
      </c>
      <c r="C721" s="191">
        <v>2</v>
      </c>
      <c r="D721" s="192" t="s">
        <v>22</v>
      </c>
      <c r="E721" s="193"/>
      <c r="F721" s="194">
        <f t="shared" si="100"/>
        <v>0</v>
      </c>
    </row>
    <row r="722" spans="1:8" s="113" customFormat="1" ht="33.75" customHeight="1" x14ac:dyDescent="0.25">
      <c r="A722" s="133">
        <f>A721+1</f>
        <v>3</v>
      </c>
      <c r="B722" s="134" t="s">
        <v>404</v>
      </c>
      <c r="C722" s="191">
        <f>4.82*2.5</f>
        <v>12.05</v>
      </c>
      <c r="D722" s="192" t="s">
        <v>236</v>
      </c>
      <c r="E722" s="193"/>
      <c r="F722" s="194">
        <f t="shared" si="100"/>
        <v>0</v>
      </c>
    </row>
    <row r="723" spans="1:8" s="113" customFormat="1" ht="37.5" customHeight="1" x14ac:dyDescent="0.25">
      <c r="A723" s="133">
        <f t="shared" ref="A723:A728" si="101">A722+1</f>
        <v>4</v>
      </c>
      <c r="B723" s="134" t="s">
        <v>405</v>
      </c>
      <c r="C723" s="191">
        <f>380.57-161.34</f>
        <v>219.23</v>
      </c>
      <c r="D723" s="192" t="s">
        <v>236</v>
      </c>
      <c r="E723" s="193"/>
      <c r="F723" s="194">
        <f t="shared" si="100"/>
        <v>0</v>
      </c>
    </row>
    <row r="724" spans="1:8" s="113" customFormat="1" ht="34.5" customHeight="1" x14ac:dyDescent="0.25">
      <c r="A724" s="133">
        <f t="shared" si="101"/>
        <v>5</v>
      </c>
      <c r="B724" s="139" t="s">
        <v>406</v>
      </c>
      <c r="C724" s="131">
        <v>161.34</v>
      </c>
      <c r="D724" s="135" t="s">
        <v>236</v>
      </c>
      <c r="E724" s="141"/>
      <c r="F724" s="137">
        <f t="shared" si="100"/>
        <v>0</v>
      </c>
    </row>
    <row r="725" spans="1:8" s="113" customFormat="1" ht="36.75" customHeight="1" x14ac:dyDescent="0.25">
      <c r="A725" s="133">
        <f t="shared" si="101"/>
        <v>6</v>
      </c>
      <c r="B725" s="139" t="s">
        <v>407</v>
      </c>
      <c r="C725" s="131">
        <f>4.82*2.5</f>
        <v>12.05</v>
      </c>
      <c r="D725" s="135" t="s">
        <v>236</v>
      </c>
      <c r="E725" s="141"/>
      <c r="F725" s="137">
        <f>C725*E725</f>
        <v>0</v>
      </c>
    </row>
    <row r="726" spans="1:8" s="113" customFormat="1" ht="17.45" customHeight="1" x14ac:dyDescent="0.25">
      <c r="A726" s="133">
        <f t="shared" si="101"/>
        <v>7</v>
      </c>
      <c r="B726" s="139" t="s">
        <v>408</v>
      </c>
      <c r="C726" s="131">
        <f>+(4.82*2)+(2.5*2)</f>
        <v>14.64</v>
      </c>
      <c r="D726" s="135" t="s">
        <v>40</v>
      </c>
      <c r="E726" s="141"/>
      <c r="F726" s="137">
        <f>C726*E726</f>
        <v>0</v>
      </c>
    </row>
    <row r="727" spans="1:8" s="113" customFormat="1" ht="34.5" customHeight="1" x14ac:dyDescent="0.25">
      <c r="A727" s="133">
        <f t="shared" si="101"/>
        <v>8</v>
      </c>
      <c r="B727" s="139" t="s">
        <v>409</v>
      </c>
      <c r="C727" s="131">
        <v>17.91</v>
      </c>
      <c r="D727" s="135" t="s">
        <v>236</v>
      </c>
      <c r="E727" s="141"/>
      <c r="F727" s="137">
        <f t="shared" ref="F727:F728" si="102">C727*E727</f>
        <v>0</v>
      </c>
    </row>
    <row r="728" spans="1:8" s="113" customFormat="1" ht="82.5" customHeight="1" x14ac:dyDescent="0.25">
      <c r="A728" s="133">
        <f t="shared" si="101"/>
        <v>9</v>
      </c>
      <c r="B728" s="139" t="s">
        <v>432</v>
      </c>
      <c r="C728" s="131">
        <v>58.95</v>
      </c>
      <c r="D728" s="135" t="s">
        <v>40</v>
      </c>
      <c r="E728" s="141"/>
      <c r="F728" s="137">
        <f t="shared" si="102"/>
        <v>0</v>
      </c>
    </row>
    <row r="729" spans="1:8" s="113" customFormat="1" ht="17.45" customHeight="1" x14ac:dyDescent="0.25">
      <c r="A729" s="62"/>
      <c r="B729" s="47" t="s">
        <v>24</v>
      </c>
      <c r="C729" s="33"/>
      <c r="D729" s="32"/>
      <c r="E729" s="33"/>
      <c r="F729" s="56">
        <f>SUM(F720:G728)</f>
        <v>0</v>
      </c>
    </row>
    <row r="730" spans="1:8" ht="15.75" x14ac:dyDescent="0.25">
      <c r="A730" s="60"/>
      <c r="B730" s="68"/>
      <c r="C730" s="24"/>
      <c r="D730" s="25"/>
      <c r="E730" s="25"/>
      <c r="F730" s="69"/>
      <c r="G730" s="17"/>
    </row>
    <row r="731" spans="1:8" s="17" customFormat="1" ht="39" customHeight="1" x14ac:dyDescent="0.25">
      <c r="A731" s="125"/>
      <c r="B731" s="183" t="s">
        <v>410</v>
      </c>
      <c r="C731" s="126"/>
      <c r="D731" s="126"/>
      <c r="E731" s="127"/>
      <c r="F731" s="177">
        <f>SUM(F684:F729)/2</f>
        <v>0</v>
      </c>
      <c r="G731" s="121"/>
      <c r="H731" s="121"/>
    </row>
    <row r="732" spans="1:8" ht="15.75" x14ac:dyDescent="0.25">
      <c r="A732" s="63"/>
      <c r="B732" s="14"/>
      <c r="C732" s="24"/>
      <c r="D732" s="25"/>
      <c r="E732" s="24"/>
      <c r="F732" s="20"/>
      <c r="G732" s="17"/>
    </row>
    <row r="733" spans="1:8" s="17" customFormat="1" ht="33" customHeight="1" x14ac:dyDescent="0.25">
      <c r="A733" s="18" t="s">
        <v>434</v>
      </c>
      <c r="B733" s="19" t="s">
        <v>206</v>
      </c>
      <c r="C733" s="15"/>
      <c r="D733" s="15"/>
      <c r="E733" s="15"/>
      <c r="F733" s="16"/>
    </row>
    <row r="734" spans="1:8" s="109" customFormat="1" ht="17.45" customHeight="1" x14ac:dyDescent="0.25">
      <c r="A734" s="184" t="s">
        <v>20</v>
      </c>
      <c r="B734" s="185" t="s">
        <v>21</v>
      </c>
      <c r="C734" s="186"/>
      <c r="D734" s="186"/>
      <c r="E734" s="186"/>
      <c r="F734" s="186"/>
    </row>
    <row r="735" spans="1:8" s="17" customFormat="1" ht="15.75" x14ac:dyDescent="0.25">
      <c r="A735" s="140">
        <v>1</v>
      </c>
      <c r="B735" s="139" t="s">
        <v>411</v>
      </c>
      <c r="C735" s="131">
        <v>9.23</v>
      </c>
      <c r="D735" s="135" t="s">
        <v>236</v>
      </c>
      <c r="E735" s="141"/>
      <c r="F735" s="137">
        <f>+E735*C735</f>
        <v>0</v>
      </c>
    </row>
    <row r="736" spans="1:8" s="17" customFormat="1" ht="17.25" customHeight="1" x14ac:dyDescent="0.25">
      <c r="A736" s="140">
        <f>A735+1</f>
        <v>2</v>
      </c>
      <c r="B736" s="139" t="s">
        <v>412</v>
      </c>
      <c r="C736" s="131">
        <v>0.64610000000000001</v>
      </c>
      <c r="D736" s="135" t="s">
        <v>208</v>
      </c>
      <c r="E736" s="141"/>
      <c r="F736" s="137">
        <f>+E736*C736</f>
        <v>0</v>
      </c>
    </row>
    <row r="737" spans="1:7" s="113" customFormat="1" ht="17.45" customHeight="1" x14ac:dyDescent="0.25">
      <c r="A737" s="62"/>
      <c r="B737" s="47" t="s">
        <v>24</v>
      </c>
      <c r="C737" s="33"/>
      <c r="D737" s="32"/>
      <c r="E737" s="33"/>
      <c r="F737" s="56">
        <f>SUM(F735:F736)</f>
        <v>0</v>
      </c>
    </row>
    <row r="738" spans="1:7" ht="15.75" x14ac:dyDescent="0.25">
      <c r="A738" s="60"/>
      <c r="B738" s="68"/>
      <c r="C738" s="24"/>
      <c r="D738" s="25"/>
      <c r="E738" s="25"/>
      <c r="F738" s="69"/>
      <c r="G738" s="17"/>
    </row>
    <row r="739" spans="1:7" s="109" customFormat="1" ht="17.45" customHeight="1" x14ac:dyDescent="0.25">
      <c r="A739" s="184" t="s">
        <v>25</v>
      </c>
      <c r="B739" s="185" t="s">
        <v>26</v>
      </c>
      <c r="C739" s="186"/>
      <c r="D739" s="186"/>
      <c r="E739" s="186"/>
      <c r="F739" s="186"/>
    </row>
    <row r="740" spans="1:7" s="179" customFormat="1" ht="50.25" customHeight="1" x14ac:dyDescent="0.25">
      <c r="A740" s="140">
        <v>1</v>
      </c>
      <c r="B740" s="139" t="s">
        <v>244</v>
      </c>
      <c r="C740" s="131">
        <v>35.311999999999998</v>
      </c>
      <c r="D740" s="135" t="s">
        <v>236</v>
      </c>
      <c r="E740" s="141"/>
      <c r="F740" s="137">
        <f>+E740*C740</f>
        <v>0</v>
      </c>
    </row>
    <row r="741" spans="1:7" s="113" customFormat="1" ht="17.45" customHeight="1" x14ac:dyDescent="0.25">
      <c r="A741" s="62"/>
      <c r="B741" s="47" t="s">
        <v>24</v>
      </c>
      <c r="C741" s="33"/>
      <c r="D741" s="32"/>
      <c r="E741" s="33"/>
      <c r="F741" s="56">
        <f>SUM(F740:F740)</f>
        <v>0</v>
      </c>
    </row>
    <row r="742" spans="1:7" ht="15.75" x14ac:dyDescent="0.25">
      <c r="A742" s="60"/>
      <c r="B742" s="68"/>
      <c r="C742" s="24"/>
      <c r="D742" s="25"/>
      <c r="E742" s="25"/>
      <c r="F742" s="69"/>
      <c r="G742" s="17"/>
    </row>
    <row r="743" spans="1:7" s="109" customFormat="1" ht="17.45" customHeight="1" x14ac:dyDescent="0.25">
      <c r="A743" s="184" t="s">
        <v>27</v>
      </c>
      <c r="B743" s="185" t="s">
        <v>207</v>
      </c>
      <c r="C743" s="186"/>
      <c r="D743" s="186"/>
      <c r="E743" s="186"/>
      <c r="F743" s="186"/>
    </row>
    <row r="744" spans="1:7" s="113" customFormat="1" ht="35.25" customHeight="1" x14ac:dyDescent="0.25">
      <c r="A744" s="140">
        <v>1</v>
      </c>
      <c r="B744" s="139" t="s">
        <v>413</v>
      </c>
      <c r="C744" s="131">
        <v>142.16999999999999</v>
      </c>
      <c r="D744" s="135" t="s">
        <v>236</v>
      </c>
      <c r="E744" s="141"/>
      <c r="F744" s="137">
        <f>+E744*C744</f>
        <v>0</v>
      </c>
    </row>
    <row r="745" spans="1:7" s="113" customFormat="1" ht="33.75" customHeight="1" x14ac:dyDescent="0.25">
      <c r="A745" s="140">
        <f>A744+1</f>
        <v>2</v>
      </c>
      <c r="B745" s="139" t="s">
        <v>414</v>
      </c>
      <c r="C745" s="131">
        <v>218.16</v>
      </c>
      <c r="D745" s="135" t="s">
        <v>236</v>
      </c>
      <c r="E745" s="141"/>
      <c r="F745" s="137">
        <f>+E745*C745</f>
        <v>0</v>
      </c>
    </row>
    <row r="746" spans="1:7" s="113" customFormat="1" ht="17.45" customHeight="1" x14ac:dyDescent="0.25">
      <c r="A746" s="62"/>
      <c r="B746" s="47" t="s">
        <v>24</v>
      </c>
      <c r="C746" s="33"/>
      <c r="D746" s="32"/>
      <c r="E746" s="33"/>
      <c r="F746" s="56">
        <f>SUM(F744:F745)</f>
        <v>0</v>
      </c>
    </row>
    <row r="747" spans="1:7" ht="15.75" x14ac:dyDescent="0.25">
      <c r="A747" s="60"/>
      <c r="B747" s="68"/>
      <c r="C747" s="24"/>
      <c r="D747" s="25"/>
      <c r="E747" s="25"/>
      <c r="F747" s="69"/>
      <c r="G747" s="17"/>
    </row>
    <row r="748" spans="1:7" s="109" customFormat="1" ht="17.45" customHeight="1" x14ac:dyDescent="0.25">
      <c r="A748" s="184" t="s">
        <v>29</v>
      </c>
      <c r="B748" s="185" t="s">
        <v>28</v>
      </c>
      <c r="C748" s="186"/>
      <c r="D748" s="186"/>
      <c r="E748" s="186"/>
      <c r="F748" s="186"/>
    </row>
    <row r="749" spans="1:7" s="188" customFormat="1" ht="53.25" customHeight="1" x14ac:dyDescent="0.25">
      <c r="A749" s="140">
        <v>1</v>
      </c>
      <c r="B749" s="134" t="s">
        <v>429</v>
      </c>
      <c r="C749" s="131">
        <v>142.16999999999999</v>
      </c>
      <c r="D749" s="135" t="s">
        <v>236</v>
      </c>
      <c r="E749" s="141"/>
      <c r="F749" s="137">
        <f>+E749*C749</f>
        <v>0</v>
      </c>
    </row>
    <row r="750" spans="1:7" s="188" customFormat="1" ht="36" customHeight="1" x14ac:dyDescent="0.25">
      <c r="A750" s="140">
        <f>A749+1</f>
        <v>2</v>
      </c>
      <c r="B750" s="134" t="s">
        <v>430</v>
      </c>
      <c r="C750" s="131">
        <v>60.26</v>
      </c>
      <c r="D750" s="135" t="s">
        <v>40</v>
      </c>
      <c r="E750" s="131"/>
      <c r="F750" s="137">
        <f>+E750*C750</f>
        <v>0</v>
      </c>
    </row>
    <row r="751" spans="1:7" s="188" customFormat="1" ht="36" customHeight="1" x14ac:dyDescent="0.25">
      <c r="A751" s="140">
        <f t="shared" ref="A751:A755" si="103">A750+1</f>
        <v>3</v>
      </c>
      <c r="B751" s="139" t="s">
        <v>431</v>
      </c>
      <c r="C751" s="131">
        <v>1.2500100000000001</v>
      </c>
      <c r="D751" s="135" t="s">
        <v>208</v>
      </c>
      <c r="E751" s="141"/>
      <c r="F751" s="137">
        <f>+E751*C751</f>
        <v>0</v>
      </c>
    </row>
    <row r="752" spans="1:7" s="188" customFormat="1" ht="33" customHeight="1" x14ac:dyDescent="0.25">
      <c r="A752" s="140">
        <f t="shared" si="103"/>
        <v>4</v>
      </c>
      <c r="B752" s="134" t="s">
        <v>439</v>
      </c>
      <c r="C752" s="131">
        <v>19.46</v>
      </c>
      <c r="D752" s="135" t="s">
        <v>236</v>
      </c>
      <c r="E752" s="131"/>
      <c r="F752" s="137">
        <f>+E752*C752</f>
        <v>0</v>
      </c>
    </row>
    <row r="753" spans="1:7" s="188" customFormat="1" ht="36" customHeight="1" x14ac:dyDescent="0.25">
      <c r="A753" s="140">
        <f t="shared" si="103"/>
        <v>5</v>
      </c>
      <c r="B753" s="134" t="s">
        <v>440</v>
      </c>
      <c r="C753" s="135">
        <v>25.29</v>
      </c>
      <c r="D753" s="135" t="s">
        <v>40</v>
      </c>
      <c r="E753" s="141"/>
      <c r="F753" s="137">
        <f t="shared" ref="F753:F755" si="104">+E753*C753</f>
        <v>0</v>
      </c>
    </row>
    <row r="754" spans="1:7" s="188" customFormat="1" ht="51" customHeight="1" x14ac:dyDescent="0.25">
      <c r="A754" s="140">
        <f t="shared" si="103"/>
        <v>6</v>
      </c>
      <c r="B754" s="134" t="s">
        <v>441</v>
      </c>
      <c r="C754" s="135">
        <v>14.96</v>
      </c>
      <c r="D754" s="135" t="s">
        <v>236</v>
      </c>
      <c r="E754" s="131"/>
      <c r="F754" s="137">
        <f t="shared" si="104"/>
        <v>0</v>
      </c>
    </row>
    <row r="755" spans="1:7" s="188" customFormat="1" ht="54.75" customHeight="1" x14ac:dyDescent="0.25">
      <c r="A755" s="140">
        <f t="shared" si="103"/>
        <v>7</v>
      </c>
      <c r="B755" s="134" t="s">
        <v>209</v>
      </c>
      <c r="C755" s="135">
        <v>4.9800000000000004</v>
      </c>
      <c r="D755" s="135" t="s">
        <v>236</v>
      </c>
      <c r="E755" s="131"/>
      <c r="F755" s="137">
        <f t="shared" si="104"/>
        <v>0</v>
      </c>
    </row>
    <row r="756" spans="1:7" s="113" customFormat="1" ht="17.45" customHeight="1" x14ac:dyDescent="0.25">
      <c r="A756" s="62"/>
      <c r="B756" s="47" t="s">
        <v>24</v>
      </c>
      <c r="C756" s="33"/>
      <c r="D756" s="32"/>
      <c r="E756" s="33"/>
      <c r="F756" s="56">
        <f>SUM(F749:F755)</f>
        <v>0</v>
      </c>
    </row>
    <row r="757" spans="1:7" ht="15.75" x14ac:dyDescent="0.25">
      <c r="A757" s="60"/>
      <c r="B757" s="68"/>
      <c r="C757" s="24"/>
      <c r="D757" s="25"/>
      <c r="E757" s="25"/>
      <c r="F757" s="69"/>
      <c r="G757" s="17"/>
    </row>
    <row r="758" spans="1:7" s="109" customFormat="1" ht="17.45" customHeight="1" x14ac:dyDescent="0.25">
      <c r="A758" s="184" t="s">
        <v>32</v>
      </c>
      <c r="B758" s="185" t="s">
        <v>30</v>
      </c>
      <c r="C758" s="186"/>
      <c r="D758" s="186"/>
      <c r="E758" s="186"/>
      <c r="F758" s="186"/>
    </row>
    <row r="759" spans="1:7" s="188" customFormat="1" ht="33.75" customHeight="1" x14ac:dyDescent="0.25">
      <c r="A759" s="133">
        <v>1</v>
      </c>
      <c r="B759" s="134" t="s">
        <v>415</v>
      </c>
      <c r="C759" s="131">
        <v>1</v>
      </c>
      <c r="D759" s="135" t="s">
        <v>22</v>
      </c>
      <c r="E759" s="131"/>
      <c r="F759" s="137">
        <f t="shared" ref="F759:F760" si="105">+E759*C759</f>
        <v>0</v>
      </c>
    </row>
    <row r="760" spans="1:7" s="188" customFormat="1" ht="34.5" customHeight="1" x14ac:dyDescent="0.25">
      <c r="A760" s="133">
        <f>A759+1</f>
        <v>2</v>
      </c>
      <c r="B760" s="139" t="s">
        <v>416</v>
      </c>
      <c r="C760" s="131">
        <v>1</v>
      </c>
      <c r="D760" s="135" t="s">
        <v>22</v>
      </c>
      <c r="E760" s="131"/>
      <c r="F760" s="137">
        <f t="shared" si="105"/>
        <v>0</v>
      </c>
    </row>
    <row r="761" spans="1:7" s="188" customFormat="1" ht="36" customHeight="1" x14ac:dyDescent="0.25">
      <c r="A761" s="133">
        <f>A760+1</f>
        <v>3</v>
      </c>
      <c r="B761" s="139" t="s">
        <v>417</v>
      </c>
      <c r="C761" s="131">
        <v>1</v>
      </c>
      <c r="D761" s="135" t="s">
        <v>22</v>
      </c>
      <c r="E761" s="131"/>
      <c r="F761" s="137">
        <f>+E761*C761</f>
        <v>0</v>
      </c>
    </row>
    <row r="762" spans="1:7" s="188" customFormat="1" ht="52.5" customHeight="1" x14ac:dyDescent="0.25">
      <c r="A762" s="133">
        <f>A761+1</f>
        <v>4</v>
      </c>
      <c r="B762" s="139" t="s">
        <v>195</v>
      </c>
      <c r="C762" s="131">
        <v>1</v>
      </c>
      <c r="D762" s="135" t="s">
        <v>22</v>
      </c>
      <c r="E762" s="131"/>
      <c r="F762" s="137">
        <f>+E762*C762</f>
        <v>0</v>
      </c>
    </row>
    <row r="763" spans="1:7" s="188" customFormat="1" ht="51" customHeight="1" x14ac:dyDescent="0.25">
      <c r="A763" s="133">
        <f>A762+1</f>
        <v>5</v>
      </c>
      <c r="B763" s="139" t="s">
        <v>211</v>
      </c>
      <c r="C763" s="131">
        <v>71.02</v>
      </c>
      <c r="D763" s="135" t="s">
        <v>210</v>
      </c>
      <c r="E763" s="141"/>
      <c r="F763" s="137">
        <f>+E763*C763</f>
        <v>0</v>
      </c>
    </row>
    <row r="764" spans="1:7" s="113" customFormat="1" ht="17.45" customHeight="1" x14ac:dyDescent="0.25">
      <c r="A764" s="62"/>
      <c r="B764" s="47" t="s">
        <v>24</v>
      </c>
      <c r="C764" s="33"/>
      <c r="D764" s="32"/>
      <c r="E764" s="33"/>
      <c r="F764" s="56">
        <f>SUM(F759:F763)</f>
        <v>0</v>
      </c>
    </row>
    <row r="765" spans="1:7" ht="15.75" x14ac:dyDescent="0.25">
      <c r="A765" s="60"/>
      <c r="B765" s="68"/>
      <c r="C765" s="24"/>
      <c r="D765" s="25"/>
      <c r="E765" s="25"/>
      <c r="F765" s="69"/>
      <c r="G765" s="17"/>
    </row>
    <row r="766" spans="1:7" s="109" customFormat="1" ht="17.45" customHeight="1" x14ac:dyDescent="0.25">
      <c r="A766" s="184" t="s">
        <v>83</v>
      </c>
      <c r="B766" s="185" t="s">
        <v>212</v>
      </c>
      <c r="C766" s="186"/>
      <c r="D766" s="186"/>
      <c r="E766" s="186"/>
      <c r="F766" s="186"/>
    </row>
    <row r="767" spans="1:7" s="179" customFormat="1" ht="33" customHeight="1" x14ac:dyDescent="0.25">
      <c r="A767" s="133">
        <v>1</v>
      </c>
      <c r="B767" s="139" t="s">
        <v>213</v>
      </c>
      <c r="C767" s="131">
        <v>17</v>
      </c>
      <c r="D767" s="135" t="s">
        <v>22</v>
      </c>
      <c r="E767" s="141"/>
      <c r="F767" s="137">
        <f>+E767*C767</f>
        <v>0</v>
      </c>
    </row>
    <row r="768" spans="1:7" s="188" customFormat="1" ht="71.25" customHeight="1" x14ac:dyDescent="0.25">
      <c r="A768" s="133">
        <f>A767+1</f>
        <v>2</v>
      </c>
      <c r="B768" s="134" t="s">
        <v>152</v>
      </c>
      <c r="C768" s="131">
        <v>16</v>
      </c>
      <c r="D768" s="135" t="s">
        <v>22</v>
      </c>
      <c r="E768" s="131"/>
      <c r="F768" s="137">
        <f>+E768*C768</f>
        <v>0</v>
      </c>
    </row>
    <row r="769" spans="1:7" s="188" customFormat="1" ht="54" customHeight="1" x14ac:dyDescent="0.25">
      <c r="A769" s="133">
        <f>A768+1</f>
        <v>3</v>
      </c>
      <c r="B769" s="134" t="s">
        <v>215</v>
      </c>
      <c r="C769" s="131">
        <v>12</v>
      </c>
      <c r="D769" s="135" t="s">
        <v>22</v>
      </c>
      <c r="E769" s="131"/>
      <c r="F769" s="137">
        <f t="shared" ref="F769:F772" si="106">+E769*C769</f>
        <v>0</v>
      </c>
    </row>
    <row r="770" spans="1:7" s="188" customFormat="1" ht="66" customHeight="1" x14ac:dyDescent="0.25">
      <c r="A770" s="133">
        <f>A769+1</f>
        <v>4</v>
      </c>
      <c r="B770" s="134" t="s">
        <v>214</v>
      </c>
      <c r="C770" s="131">
        <v>3</v>
      </c>
      <c r="D770" s="135" t="s">
        <v>22</v>
      </c>
      <c r="E770" s="131"/>
      <c r="F770" s="137">
        <f t="shared" si="106"/>
        <v>0</v>
      </c>
    </row>
    <row r="771" spans="1:7" s="179" customFormat="1" ht="96" customHeight="1" x14ac:dyDescent="0.25">
      <c r="A771" s="133">
        <f>A770+1</f>
        <v>5</v>
      </c>
      <c r="B771" s="139" t="s">
        <v>445</v>
      </c>
      <c r="C771" s="131">
        <v>2</v>
      </c>
      <c r="D771" s="135" t="s">
        <v>22</v>
      </c>
      <c r="E771" s="141"/>
      <c r="F771" s="137">
        <f t="shared" si="106"/>
        <v>0</v>
      </c>
    </row>
    <row r="772" spans="1:7" s="179" customFormat="1" ht="96" customHeight="1" x14ac:dyDescent="0.25">
      <c r="A772" s="133">
        <f>A771+1</f>
        <v>6</v>
      </c>
      <c r="B772" s="139" t="s">
        <v>216</v>
      </c>
      <c r="C772" s="131">
        <v>1</v>
      </c>
      <c r="D772" s="135" t="s">
        <v>22</v>
      </c>
      <c r="E772" s="141"/>
      <c r="F772" s="137">
        <f t="shared" si="106"/>
        <v>0</v>
      </c>
    </row>
    <row r="773" spans="1:7" s="113" customFormat="1" ht="17.45" customHeight="1" x14ac:dyDescent="0.25">
      <c r="A773" s="62"/>
      <c r="B773" s="47" t="s">
        <v>24</v>
      </c>
      <c r="C773" s="33"/>
      <c r="D773" s="32"/>
      <c r="E773" s="33"/>
      <c r="F773" s="56">
        <f>SUM(F767:F772)</f>
        <v>0</v>
      </c>
    </row>
    <row r="774" spans="1:7" ht="15.75" x14ac:dyDescent="0.25">
      <c r="A774" s="60"/>
      <c r="B774" s="68"/>
      <c r="C774" s="24"/>
      <c r="D774" s="25"/>
      <c r="E774" s="25"/>
      <c r="F774" s="69"/>
      <c r="G774" s="17"/>
    </row>
    <row r="775" spans="1:7" s="109" customFormat="1" ht="17.45" customHeight="1" x14ac:dyDescent="0.25">
      <c r="A775" s="184" t="s">
        <v>88</v>
      </c>
      <c r="B775" s="185" t="s">
        <v>167</v>
      </c>
      <c r="C775" s="186"/>
      <c r="D775" s="186"/>
      <c r="E775" s="186"/>
      <c r="F775" s="186"/>
    </row>
    <row r="776" spans="1:7" s="188" customFormat="1" ht="82.5" customHeight="1" x14ac:dyDescent="0.25">
      <c r="A776" s="140">
        <v>1</v>
      </c>
      <c r="B776" s="139" t="s">
        <v>438</v>
      </c>
      <c r="C776" s="131">
        <v>1</v>
      </c>
      <c r="D776" s="135" t="s">
        <v>22</v>
      </c>
      <c r="E776" s="141"/>
      <c r="F776" s="137">
        <f>+E776*C776</f>
        <v>0</v>
      </c>
    </row>
    <row r="777" spans="1:7" s="188" customFormat="1" ht="48.75" customHeight="1" x14ac:dyDescent="0.25">
      <c r="A777" s="140">
        <f>A776+1</f>
        <v>2</v>
      </c>
      <c r="B777" s="139" t="s">
        <v>217</v>
      </c>
      <c r="C777" s="131">
        <v>1</v>
      </c>
      <c r="D777" s="135" t="s">
        <v>51</v>
      </c>
      <c r="E777" s="141"/>
      <c r="F777" s="137">
        <f t="shared" ref="F777:F779" si="107">+E777*C777</f>
        <v>0</v>
      </c>
    </row>
    <row r="778" spans="1:7" s="188" customFormat="1" ht="33" customHeight="1" x14ac:dyDescent="0.25">
      <c r="A778" s="140">
        <f t="shared" ref="A778:A779" si="108">A777+1</f>
        <v>3</v>
      </c>
      <c r="B778" s="139" t="s">
        <v>442</v>
      </c>
      <c r="C778" s="131">
        <v>6</v>
      </c>
      <c r="D778" s="135" t="s">
        <v>22</v>
      </c>
      <c r="E778" s="141"/>
      <c r="F778" s="137">
        <f t="shared" si="107"/>
        <v>0</v>
      </c>
    </row>
    <row r="779" spans="1:7" s="188" customFormat="1" ht="15.75" x14ac:dyDescent="0.25">
      <c r="A779" s="140">
        <f t="shared" si="108"/>
        <v>4</v>
      </c>
      <c r="B779" s="139" t="s">
        <v>443</v>
      </c>
      <c r="C779" s="131">
        <v>3</v>
      </c>
      <c r="D779" s="135" t="s">
        <v>22</v>
      </c>
      <c r="E779" s="141"/>
      <c r="F779" s="137">
        <f t="shared" si="107"/>
        <v>0</v>
      </c>
    </row>
    <row r="780" spans="1:7" s="113" customFormat="1" ht="17.45" customHeight="1" x14ac:dyDescent="0.25">
      <c r="A780" s="62"/>
      <c r="B780" s="47" t="s">
        <v>24</v>
      </c>
      <c r="C780" s="33"/>
      <c r="D780" s="32"/>
      <c r="E780" s="33"/>
      <c r="F780" s="56">
        <f>SUM(F776:F779)</f>
        <v>0</v>
      </c>
    </row>
    <row r="781" spans="1:7" ht="15.75" x14ac:dyDescent="0.25">
      <c r="A781" s="60"/>
      <c r="B781" s="68"/>
      <c r="C781" s="24"/>
      <c r="D781" s="25"/>
      <c r="E781" s="25"/>
      <c r="F781" s="69"/>
      <c r="G781" s="17"/>
    </row>
    <row r="782" spans="1:7" s="109" customFormat="1" ht="17.45" customHeight="1" x14ac:dyDescent="0.25">
      <c r="A782" s="184" t="s">
        <v>93</v>
      </c>
      <c r="B782" s="185" t="s">
        <v>39</v>
      </c>
      <c r="C782" s="186"/>
      <c r="D782" s="186"/>
      <c r="E782" s="186"/>
      <c r="F782" s="186"/>
    </row>
    <row r="783" spans="1:7" s="179" customFormat="1" ht="50.25" customHeight="1" x14ac:dyDescent="0.25">
      <c r="A783" s="140">
        <v>1</v>
      </c>
      <c r="B783" s="139" t="s">
        <v>265</v>
      </c>
      <c r="C783" s="131">
        <v>1</v>
      </c>
      <c r="D783" s="135" t="s">
        <v>22</v>
      </c>
      <c r="E783" s="141"/>
      <c r="F783" s="137">
        <f>+E783*C783</f>
        <v>0</v>
      </c>
    </row>
    <row r="784" spans="1:7" s="179" customFormat="1" ht="66" customHeight="1" x14ac:dyDescent="0.25">
      <c r="A784" s="140">
        <f>A783+1</f>
        <v>2</v>
      </c>
      <c r="B784" s="139" t="s">
        <v>418</v>
      </c>
      <c r="C784" s="131">
        <v>1</v>
      </c>
      <c r="D784" s="135" t="s">
        <v>22</v>
      </c>
      <c r="E784" s="141"/>
      <c r="F784" s="137">
        <f t="shared" ref="F784" si="109">+E784*C784</f>
        <v>0</v>
      </c>
    </row>
    <row r="785" spans="1:8" s="179" customFormat="1" ht="34.5" customHeight="1" x14ac:dyDescent="0.25">
      <c r="A785" s="140">
        <f t="shared" ref="A785:A794" si="110">A784+1</f>
        <v>3</v>
      </c>
      <c r="B785" s="139" t="s">
        <v>218</v>
      </c>
      <c r="C785" s="131">
        <v>1</v>
      </c>
      <c r="D785" s="135" t="s">
        <v>22</v>
      </c>
      <c r="E785" s="141"/>
      <c r="F785" s="137">
        <f>+E785*C785</f>
        <v>0</v>
      </c>
    </row>
    <row r="786" spans="1:8" s="179" customFormat="1" ht="51" customHeight="1" x14ac:dyDescent="0.25">
      <c r="A786" s="140">
        <f t="shared" si="110"/>
        <v>4</v>
      </c>
      <c r="B786" s="139" t="s">
        <v>419</v>
      </c>
      <c r="C786" s="131">
        <v>1</v>
      </c>
      <c r="D786" s="135" t="s">
        <v>22</v>
      </c>
      <c r="E786" s="141"/>
      <c r="F786" s="137">
        <f t="shared" ref="F786:F794" si="111">+E786*C786</f>
        <v>0</v>
      </c>
    </row>
    <row r="787" spans="1:8" s="179" customFormat="1" ht="33.75" customHeight="1" x14ac:dyDescent="0.25">
      <c r="A787" s="140">
        <f t="shared" si="110"/>
        <v>5</v>
      </c>
      <c r="B787" s="139" t="s">
        <v>219</v>
      </c>
      <c r="C787" s="131">
        <v>1</v>
      </c>
      <c r="D787" s="135" t="s">
        <v>22</v>
      </c>
      <c r="E787" s="141"/>
      <c r="F787" s="137">
        <f t="shared" si="111"/>
        <v>0</v>
      </c>
    </row>
    <row r="788" spans="1:8" s="179" customFormat="1" ht="33.75" customHeight="1" x14ac:dyDescent="0.25">
      <c r="A788" s="140">
        <f t="shared" si="110"/>
        <v>6</v>
      </c>
      <c r="B788" s="139" t="s">
        <v>220</v>
      </c>
      <c r="C788" s="131">
        <v>1</v>
      </c>
      <c r="D788" s="135" t="s">
        <v>22</v>
      </c>
      <c r="E788" s="141"/>
      <c r="F788" s="137">
        <f t="shared" si="111"/>
        <v>0</v>
      </c>
    </row>
    <row r="789" spans="1:8" s="179" customFormat="1" ht="33" customHeight="1" x14ac:dyDescent="0.25">
      <c r="A789" s="140">
        <f t="shared" si="110"/>
        <v>7</v>
      </c>
      <c r="B789" s="139" t="s">
        <v>221</v>
      </c>
      <c r="C789" s="131">
        <v>2</v>
      </c>
      <c r="D789" s="135" t="s">
        <v>40</v>
      </c>
      <c r="E789" s="141"/>
      <c r="F789" s="137">
        <f t="shared" si="111"/>
        <v>0</v>
      </c>
    </row>
    <row r="790" spans="1:8" s="179" customFormat="1" ht="32.25" customHeight="1" x14ac:dyDescent="0.25">
      <c r="A790" s="140">
        <f t="shared" si="110"/>
        <v>8</v>
      </c>
      <c r="B790" s="139" t="s">
        <v>222</v>
      </c>
      <c r="C790" s="131">
        <v>5.7</v>
      </c>
      <c r="D790" s="135" t="s">
        <v>40</v>
      </c>
      <c r="E790" s="141"/>
      <c r="F790" s="137">
        <f t="shared" si="111"/>
        <v>0</v>
      </c>
    </row>
    <row r="791" spans="1:8" s="179" customFormat="1" ht="32.25" customHeight="1" x14ac:dyDescent="0.25">
      <c r="A791" s="140">
        <f t="shared" si="110"/>
        <v>9</v>
      </c>
      <c r="B791" s="139" t="s">
        <v>223</v>
      </c>
      <c r="C791" s="131">
        <v>3.6</v>
      </c>
      <c r="D791" s="135" t="s">
        <v>40</v>
      </c>
      <c r="E791" s="141"/>
      <c r="F791" s="137">
        <f t="shared" si="111"/>
        <v>0</v>
      </c>
    </row>
    <row r="792" spans="1:8" s="179" customFormat="1" ht="34.5" customHeight="1" x14ac:dyDescent="0.25">
      <c r="A792" s="140">
        <f t="shared" si="110"/>
        <v>10</v>
      </c>
      <c r="B792" s="139" t="s">
        <v>224</v>
      </c>
      <c r="C792" s="131">
        <v>17.440000000000001</v>
      </c>
      <c r="D792" s="135" t="s">
        <v>40</v>
      </c>
      <c r="E792" s="141"/>
      <c r="F792" s="137">
        <f t="shared" si="111"/>
        <v>0</v>
      </c>
    </row>
    <row r="793" spans="1:8" s="179" customFormat="1" ht="34.5" customHeight="1" x14ac:dyDescent="0.25">
      <c r="A793" s="140">
        <f t="shared" si="110"/>
        <v>11</v>
      </c>
      <c r="B793" s="139" t="s">
        <v>225</v>
      </c>
      <c r="C793" s="131">
        <v>20</v>
      </c>
      <c r="D793" s="135" t="s">
        <v>40</v>
      </c>
      <c r="E793" s="141"/>
      <c r="F793" s="137">
        <f t="shared" si="111"/>
        <v>0</v>
      </c>
    </row>
    <row r="794" spans="1:8" s="179" customFormat="1" ht="34.5" customHeight="1" x14ac:dyDescent="0.25">
      <c r="A794" s="140">
        <f t="shared" si="110"/>
        <v>12</v>
      </c>
      <c r="B794" s="139" t="s">
        <v>226</v>
      </c>
      <c r="C794" s="131">
        <v>9</v>
      </c>
      <c r="D794" s="135" t="s">
        <v>40</v>
      </c>
      <c r="E794" s="141"/>
      <c r="F794" s="137">
        <f t="shared" si="111"/>
        <v>0</v>
      </c>
    </row>
    <row r="795" spans="1:8" s="113" customFormat="1" ht="17.45" customHeight="1" x14ac:dyDescent="0.25">
      <c r="A795" s="62"/>
      <c r="B795" s="47" t="s">
        <v>24</v>
      </c>
      <c r="C795" s="33"/>
      <c r="D795" s="32"/>
      <c r="E795" s="33"/>
      <c r="F795" s="56">
        <f>SUM(F783:F794)</f>
        <v>0</v>
      </c>
    </row>
    <row r="796" spans="1:8" ht="15.75" x14ac:dyDescent="0.25">
      <c r="A796" s="60"/>
      <c r="B796" s="68"/>
      <c r="C796" s="24"/>
      <c r="D796" s="25"/>
      <c r="E796" s="25"/>
      <c r="F796" s="69"/>
      <c r="G796" s="17"/>
    </row>
    <row r="797" spans="1:8" s="17" customFormat="1" ht="39" customHeight="1" x14ac:dyDescent="0.25">
      <c r="A797" s="125"/>
      <c r="B797" s="183" t="s">
        <v>420</v>
      </c>
      <c r="C797" s="126"/>
      <c r="D797" s="126"/>
      <c r="E797" s="127"/>
      <c r="F797" s="177">
        <f>SUM(F734:F795)/2</f>
        <v>0</v>
      </c>
      <c r="G797" s="121">
        <v>2218328.0960152983</v>
      </c>
      <c r="H797" s="121"/>
    </row>
    <row r="798" spans="1:8" ht="15.75" x14ac:dyDescent="0.25">
      <c r="A798" s="63"/>
      <c r="B798" s="14"/>
      <c r="C798" s="24"/>
      <c r="D798" s="25"/>
      <c r="E798" s="24"/>
      <c r="F798" s="20"/>
      <c r="G798" s="17"/>
    </row>
    <row r="799" spans="1:8" s="17" customFormat="1" ht="20.25" customHeight="1" x14ac:dyDescent="0.25">
      <c r="A799" s="18" t="s">
        <v>435</v>
      </c>
      <c r="B799" s="19" t="s">
        <v>227</v>
      </c>
      <c r="C799" s="15"/>
      <c r="D799" s="15"/>
      <c r="E799" s="15"/>
      <c r="F799" s="16"/>
    </row>
    <row r="800" spans="1:8" s="109" customFormat="1" ht="17.45" customHeight="1" x14ac:dyDescent="0.25">
      <c r="A800" s="184" t="s">
        <v>20</v>
      </c>
      <c r="B800" s="185" t="s">
        <v>21</v>
      </c>
      <c r="C800" s="186"/>
      <c r="D800" s="186"/>
      <c r="E800" s="186"/>
      <c r="F800" s="186"/>
    </row>
    <row r="801" spans="1:6" s="188" customFormat="1" ht="15.75" x14ac:dyDescent="0.25">
      <c r="A801" s="140">
        <v>1</v>
      </c>
      <c r="B801" s="139" t="s">
        <v>423</v>
      </c>
      <c r="C801" s="131">
        <v>416.84999999999997</v>
      </c>
      <c r="D801" s="135" t="s">
        <v>208</v>
      </c>
      <c r="E801" s="141"/>
      <c r="F801" s="137">
        <f t="shared" ref="F801:F814" si="112">+E801*C801</f>
        <v>0</v>
      </c>
    </row>
    <row r="802" spans="1:6" s="188" customFormat="1" ht="33.75" customHeight="1" x14ac:dyDescent="0.25">
      <c r="A802" s="140">
        <f>A801+1</f>
        <v>2</v>
      </c>
      <c r="B802" s="139" t="s">
        <v>424</v>
      </c>
      <c r="C802" s="131">
        <v>357.3</v>
      </c>
      <c r="D802" s="135" t="s">
        <v>427</v>
      </c>
      <c r="E802" s="141"/>
      <c r="F802" s="137">
        <f t="shared" si="112"/>
        <v>0</v>
      </c>
    </row>
    <row r="803" spans="1:6" s="179" customFormat="1" ht="20.25" customHeight="1" x14ac:dyDescent="0.25">
      <c r="A803" s="140">
        <f t="shared" ref="A803:A816" si="113">A802+1</f>
        <v>3</v>
      </c>
      <c r="B803" s="139" t="s">
        <v>228</v>
      </c>
      <c r="C803" s="131">
        <v>178.65</v>
      </c>
      <c r="D803" s="135" t="s">
        <v>427</v>
      </c>
      <c r="E803" s="141"/>
      <c r="F803" s="137">
        <f t="shared" si="112"/>
        <v>0</v>
      </c>
    </row>
    <row r="804" spans="1:6" s="113" customFormat="1" ht="50.25" customHeight="1" x14ac:dyDescent="0.25">
      <c r="A804" s="140">
        <f t="shared" si="113"/>
        <v>4</v>
      </c>
      <c r="B804" s="139" t="s">
        <v>437</v>
      </c>
      <c r="C804" s="131">
        <v>1191</v>
      </c>
      <c r="D804" s="135" t="s">
        <v>236</v>
      </c>
      <c r="E804" s="141"/>
      <c r="F804" s="137">
        <f t="shared" si="112"/>
        <v>0</v>
      </c>
    </row>
    <row r="805" spans="1:6" s="113" customFormat="1" ht="35.25" customHeight="1" x14ac:dyDescent="0.25">
      <c r="A805" s="140">
        <f t="shared" si="113"/>
        <v>5</v>
      </c>
      <c r="B805" s="139" t="s">
        <v>436</v>
      </c>
      <c r="C805" s="131">
        <v>1191</v>
      </c>
      <c r="D805" s="135" t="s">
        <v>236</v>
      </c>
      <c r="E805" s="141"/>
      <c r="F805" s="137">
        <f t="shared" si="112"/>
        <v>0</v>
      </c>
    </row>
    <row r="806" spans="1:6" s="188" customFormat="1" ht="23.25" customHeight="1" x14ac:dyDescent="0.25">
      <c r="A806" s="140">
        <f t="shared" si="113"/>
        <v>6</v>
      </c>
      <c r="B806" s="134" t="s">
        <v>425</v>
      </c>
      <c r="C806" s="131">
        <v>184</v>
      </c>
      <c r="D806" s="135" t="s">
        <v>40</v>
      </c>
      <c r="E806" s="141"/>
      <c r="F806" s="137">
        <f t="shared" si="112"/>
        <v>0</v>
      </c>
    </row>
    <row r="807" spans="1:6" s="188" customFormat="1" ht="18.75" customHeight="1" x14ac:dyDescent="0.25">
      <c r="A807" s="140">
        <f t="shared" si="113"/>
        <v>7</v>
      </c>
      <c r="B807" s="134" t="s">
        <v>426</v>
      </c>
      <c r="C807" s="131">
        <v>10</v>
      </c>
      <c r="D807" s="135" t="s">
        <v>22</v>
      </c>
      <c r="E807" s="131"/>
      <c r="F807" s="137">
        <f t="shared" si="112"/>
        <v>0</v>
      </c>
    </row>
    <row r="808" spans="1:6" s="188" customFormat="1" ht="66.75" customHeight="1" x14ac:dyDescent="0.25">
      <c r="A808" s="140">
        <f t="shared" si="113"/>
        <v>8</v>
      </c>
      <c r="B808" s="139" t="s">
        <v>229</v>
      </c>
      <c r="C808" s="131">
        <v>1</v>
      </c>
      <c r="D808" s="135" t="s">
        <v>22</v>
      </c>
      <c r="E808" s="141"/>
      <c r="F808" s="137">
        <f t="shared" si="112"/>
        <v>0</v>
      </c>
    </row>
    <row r="809" spans="1:6" s="188" customFormat="1" ht="20.25" customHeight="1" x14ac:dyDescent="0.25">
      <c r="A809" s="140">
        <f t="shared" si="113"/>
        <v>9</v>
      </c>
      <c r="B809" s="134" t="s">
        <v>433</v>
      </c>
      <c r="C809" s="131">
        <v>50</v>
      </c>
      <c r="D809" s="135" t="s">
        <v>40</v>
      </c>
      <c r="E809" s="131"/>
      <c r="F809" s="137">
        <f t="shared" si="112"/>
        <v>0</v>
      </c>
    </row>
    <row r="810" spans="1:6" s="188" customFormat="1" ht="36" customHeight="1" x14ac:dyDescent="0.25">
      <c r="A810" s="140">
        <f t="shared" si="113"/>
        <v>10</v>
      </c>
      <c r="B810" s="134" t="s">
        <v>359</v>
      </c>
      <c r="C810" s="135">
        <v>50</v>
      </c>
      <c r="D810" s="135" t="s">
        <v>236</v>
      </c>
      <c r="E810" s="141"/>
      <c r="F810" s="137">
        <f t="shared" si="112"/>
        <v>0</v>
      </c>
    </row>
    <row r="811" spans="1:6" s="188" customFormat="1" ht="50.25" customHeight="1" x14ac:dyDescent="0.25">
      <c r="A811" s="140">
        <f t="shared" si="113"/>
        <v>11</v>
      </c>
      <c r="B811" s="134" t="s">
        <v>444</v>
      </c>
      <c r="C811" s="135">
        <v>1</v>
      </c>
      <c r="D811" s="135" t="s">
        <v>22</v>
      </c>
      <c r="E811" s="131"/>
      <c r="F811" s="137">
        <f t="shared" si="112"/>
        <v>0</v>
      </c>
    </row>
    <row r="812" spans="1:6" s="188" customFormat="1" ht="53.25" customHeight="1" x14ac:dyDescent="0.25">
      <c r="A812" s="140">
        <f t="shared" si="113"/>
        <v>12</v>
      </c>
      <c r="B812" s="134" t="s">
        <v>230</v>
      </c>
      <c r="C812" s="135">
        <v>1</v>
      </c>
      <c r="D812" s="135" t="s">
        <v>22</v>
      </c>
      <c r="E812" s="131"/>
      <c r="F812" s="137">
        <f t="shared" si="112"/>
        <v>0</v>
      </c>
    </row>
    <row r="813" spans="1:6" s="188" customFormat="1" ht="36.75" customHeight="1" x14ac:dyDescent="0.25">
      <c r="A813" s="140">
        <f t="shared" si="113"/>
        <v>13</v>
      </c>
      <c r="B813" s="134" t="s">
        <v>231</v>
      </c>
      <c r="C813" s="131">
        <v>41</v>
      </c>
      <c r="D813" s="135" t="s">
        <v>22</v>
      </c>
      <c r="E813" s="131"/>
      <c r="F813" s="137">
        <f t="shared" si="112"/>
        <v>0</v>
      </c>
    </row>
    <row r="814" spans="1:6" s="188" customFormat="1" ht="34.5" customHeight="1" x14ac:dyDescent="0.25">
      <c r="A814" s="140">
        <f t="shared" si="113"/>
        <v>14</v>
      </c>
      <c r="B814" s="139" t="s">
        <v>232</v>
      </c>
      <c r="C814" s="131">
        <v>65</v>
      </c>
      <c r="D814" s="135" t="s">
        <v>22</v>
      </c>
      <c r="E814" s="131"/>
      <c r="F814" s="137">
        <f t="shared" si="112"/>
        <v>0</v>
      </c>
    </row>
    <row r="815" spans="1:6" s="188" customFormat="1" ht="36" customHeight="1" x14ac:dyDescent="0.25">
      <c r="A815" s="140">
        <f t="shared" si="113"/>
        <v>15</v>
      </c>
      <c r="B815" s="139" t="s">
        <v>234</v>
      </c>
      <c r="C815" s="131">
        <v>55</v>
      </c>
      <c r="D815" s="135" t="s">
        <v>22</v>
      </c>
      <c r="E815" s="131"/>
      <c r="F815" s="137">
        <f>+E815*C815</f>
        <v>0</v>
      </c>
    </row>
    <row r="816" spans="1:6" s="188" customFormat="1" ht="52.5" customHeight="1" x14ac:dyDescent="0.25">
      <c r="A816" s="140">
        <f t="shared" si="113"/>
        <v>16</v>
      </c>
      <c r="B816" s="139" t="s">
        <v>233</v>
      </c>
      <c r="C816" s="131">
        <v>1</v>
      </c>
      <c r="D816" s="135" t="s">
        <v>22</v>
      </c>
      <c r="E816" s="131"/>
      <c r="F816" s="137">
        <f>+E816*C816</f>
        <v>0</v>
      </c>
    </row>
    <row r="817" spans="1:8" s="17" customFormat="1" ht="39" customHeight="1" x14ac:dyDescent="0.25">
      <c r="A817" s="125"/>
      <c r="B817" s="183" t="s">
        <v>421</v>
      </c>
      <c r="C817" s="126"/>
      <c r="D817" s="126"/>
      <c r="E817" s="127"/>
      <c r="F817" s="177">
        <f>SUM(F801:F816)</f>
        <v>0</v>
      </c>
      <c r="G817" s="121"/>
      <c r="H817" s="121"/>
    </row>
    <row r="818" spans="1:8" ht="15.75" x14ac:dyDescent="0.25">
      <c r="A818" s="60"/>
      <c r="B818" s="68"/>
      <c r="C818" s="24"/>
      <c r="D818" s="25"/>
      <c r="E818" s="25"/>
      <c r="F818" s="69"/>
      <c r="G818" s="17"/>
    </row>
    <row r="819" spans="1:8" s="17" customFormat="1" ht="30" customHeight="1" x14ac:dyDescent="0.25">
      <c r="A819" s="75" t="s">
        <v>446</v>
      </c>
      <c r="B819" s="76" t="s">
        <v>110</v>
      </c>
      <c r="C819" s="77"/>
      <c r="D819" s="77"/>
      <c r="E819" s="78"/>
      <c r="F819" s="187">
        <f>F817+F797+F731+F681+F673+F613+F401+F213</f>
        <v>0</v>
      </c>
      <c r="H819" s="187"/>
    </row>
    <row r="820" spans="1:8" s="17" customFormat="1" ht="15.75" x14ac:dyDescent="0.25">
      <c r="A820" s="34" t="s">
        <v>449</v>
      </c>
      <c r="B820" s="35" t="s">
        <v>111</v>
      </c>
      <c r="C820" s="25"/>
      <c r="D820" s="25"/>
      <c r="E820" s="24"/>
      <c r="F820" s="26"/>
    </row>
    <row r="821" spans="1:8" s="17" customFormat="1" ht="15.75" x14ac:dyDescent="0.25">
      <c r="A821" s="34">
        <v>1</v>
      </c>
      <c r="B821" s="79" t="s">
        <v>112</v>
      </c>
      <c r="C821" s="80">
        <v>0</v>
      </c>
      <c r="D821" s="25"/>
      <c r="E821" s="24"/>
      <c r="F821" s="81">
        <f>$F$819*C821</f>
        <v>0</v>
      </c>
    </row>
    <row r="822" spans="1:8" s="17" customFormat="1" ht="15.75" x14ac:dyDescent="0.25">
      <c r="A822" s="34">
        <v>2</v>
      </c>
      <c r="B822" s="79" t="s">
        <v>113</v>
      </c>
      <c r="C822" s="80">
        <v>0</v>
      </c>
      <c r="D822" s="25"/>
      <c r="E822" s="24"/>
      <c r="F822" s="81">
        <f t="shared" ref="F822:F828" si="114">$F$819*C822</f>
        <v>0</v>
      </c>
    </row>
    <row r="823" spans="1:8" s="17" customFormat="1" ht="15.75" x14ac:dyDescent="0.25">
      <c r="A823" s="34">
        <v>3</v>
      </c>
      <c r="B823" s="79" t="s">
        <v>114</v>
      </c>
      <c r="C823" s="80">
        <v>0</v>
      </c>
      <c r="D823" s="25"/>
      <c r="E823" s="24"/>
      <c r="F823" s="81">
        <f t="shared" si="114"/>
        <v>0</v>
      </c>
    </row>
    <row r="824" spans="1:8" s="17" customFormat="1" ht="15.75" x14ac:dyDescent="0.25">
      <c r="A824" s="34">
        <v>4</v>
      </c>
      <c r="B824" s="79" t="s">
        <v>115</v>
      </c>
      <c r="C824" s="80">
        <v>0.05</v>
      </c>
      <c r="D824" s="25"/>
      <c r="E824" s="24"/>
      <c r="F824" s="81">
        <f t="shared" si="114"/>
        <v>0</v>
      </c>
    </row>
    <row r="825" spans="1:8" s="17" customFormat="1" ht="15.75" x14ac:dyDescent="0.25">
      <c r="A825" s="34">
        <v>5</v>
      </c>
      <c r="B825" s="79" t="s">
        <v>116</v>
      </c>
      <c r="C825" s="80">
        <v>0.05</v>
      </c>
      <c r="D825" s="25"/>
      <c r="E825" s="24"/>
      <c r="F825" s="81">
        <f t="shared" si="114"/>
        <v>0</v>
      </c>
    </row>
    <row r="826" spans="1:8" s="17" customFormat="1" ht="15.75" x14ac:dyDescent="0.25">
      <c r="A826" s="34">
        <v>6</v>
      </c>
      <c r="B826" s="79" t="s">
        <v>117</v>
      </c>
      <c r="C826" s="80">
        <v>0.01</v>
      </c>
      <c r="D826" s="25"/>
      <c r="E826" s="24"/>
      <c r="F826" s="81">
        <f t="shared" si="114"/>
        <v>0</v>
      </c>
    </row>
    <row r="827" spans="1:8" s="17" customFormat="1" ht="15.75" x14ac:dyDescent="0.25">
      <c r="A827" s="34">
        <v>7</v>
      </c>
      <c r="B827" s="79" t="s">
        <v>118</v>
      </c>
      <c r="C827" s="80">
        <v>1E-3</v>
      </c>
      <c r="D827" s="25"/>
      <c r="E827" s="24"/>
      <c r="F827" s="81">
        <f t="shared" si="114"/>
        <v>0</v>
      </c>
    </row>
    <row r="828" spans="1:8" s="17" customFormat="1" ht="15.75" x14ac:dyDescent="0.25">
      <c r="A828" s="34">
        <v>8</v>
      </c>
      <c r="B828" s="79" t="s">
        <v>119</v>
      </c>
      <c r="C828" s="80">
        <v>4.4999999999999998E-2</v>
      </c>
      <c r="D828" s="25"/>
      <c r="E828" s="24"/>
      <c r="F828" s="81">
        <f t="shared" si="114"/>
        <v>0</v>
      </c>
    </row>
    <row r="829" spans="1:8" ht="31.5" x14ac:dyDescent="0.25">
      <c r="A829" s="34">
        <v>9</v>
      </c>
      <c r="B829" s="82" t="s">
        <v>120</v>
      </c>
      <c r="C829" s="83">
        <v>0.01</v>
      </c>
      <c r="E829" s="85"/>
      <c r="F829" s="86">
        <f>+C829*F819</f>
        <v>0</v>
      </c>
    </row>
    <row r="830" spans="1:8" s="17" customFormat="1" ht="15.75" x14ac:dyDescent="0.25">
      <c r="A830" s="34"/>
      <c r="B830" s="79"/>
      <c r="C830" s="25"/>
      <c r="D830" s="25"/>
      <c r="E830" s="24"/>
      <c r="F830" s="87"/>
    </row>
    <row r="831" spans="1:8" s="17" customFormat="1" ht="39" customHeight="1" thickBot="1" x14ac:dyDescent="0.3">
      <c r="A831" s="88"/>
      <c r="B831" s="128" t="s">
        <v>422</v>
      </c>
      <c r="C831" s="89"/>
      <c r="D831" s="90"/>
      <c r="E831" s="91"/>
      <c r="F831" s="189">
        <f>SUM(F819:F829)</f>
        <v>0</v>
      </c>
      <c r="G831" s="190"/>
    </row>
    <row r="832" spans="1:8" ht="15.75" x14ac:dyDescent="0.25">
      <c r="A832" s="92"/>
      <c r="B832" s="93"/>
      <c r="C832" s="94"/>
      <c r="D832" s="95"/>
      <c r="E832" s="96"/>
      <c r="F832" s="5"/>
    </row>
    <row r="833" spans="1:6" ht="33" customHeight="1" thickBot="1" x14ac:dyDescent="0.3">
      <c r="A833" s="225" t="s">
        <v>450</v>
      </c>
      <c r="B833" s="225"/>
      <c r="C833" s="225"/>
      <c r="D833" s="225"/>
      <c r="E833" s="225"/>
      <c r="F833" s="5"/>
    </row>
    <row r="834" spans="1:6" ht="16.5" thickBot="1" x14ac:dyDescent="0.3">
      <c r="A834" s="226" t="s">
        <v>451</v>
      </c>
      <c r="B834" s="227"/>
      <c r="C834" s="227"/>
      <c r="D834" s="227"/>
      <c r="E834" s="228"/>
      <c r="F834" s="99"/>
    </row>
    <row r="835" spans="1:6" ht="15.75" x14ac:dyDescent="0.25">
      <c r="A835" s="97"/>
      <c r="B835" s="98"/>
      <c r="C835" s="99"/>
      <c r="D835" s="99"/>
      <c r="E835" s="99"/>
      <c r="F835" s="99"/>
    </row>
    <row r="836" spans="1:6" ht="15.75" x14ac:dyDescent="0.25">
      <c r="A836" s="97"/>
      <c r="C836" s="99"/>
      <c r="D836" s="99"/>
      <c r="E836" s="99"/>
      <c r="F836" s="99"/>
    </row>
    <row r="837" spans="1:6" ht="15.75" x14ac:dyDescent="0.25">
      <c r="A837" s="97"/>
      <c r="C837" s="99"/>
      <c r="D837" s="99"/>
      <c r="E837" s="99"/>
      <c r="F837" s="99"/>
    </row>
    <row r="838" spans="1:6" ht="15.75" x14ac:dyDescent="0.25">
      <c r="A838" s="97"/>
      <c r="C838" s="99"/>
      <c r="D838" s="99"/>
      <c r="E838" s="99"/>
      <c r="F838" s="99"/>
    </row>
    <row r="839" spans="1:6" ht="15.75" x14ac:dyDescent="0.25">
      <c r="A839" s="97"/>
      <c r="C839" s="99"/>
      <c r="D839" s="99"/>
      <c r="E839" s="99"/>
      <c r="F839" s="99"/>
    </row>
    <row r="840" spans="1:6" ht="15.75" x14ac:dyDescent="0.25">
      <c r="A840" s="97"/>
      <c r="B840" s="98"/>
      <c r="C840" s="99"/>
      <c r="D840" s="99"/>
      <c r="E840" s="99"/>
      <c r="F840" s="99"/>
    </row>
    <row r="841" spans="1:6" ht="15.75" x14ac:dyDescent="0.25">
      <c r="A841" s="97"/>
      <c r="B841" s="98"/>
      <c r="C841" s="99"/>
      <c r="D841" s="101"/>
      <c r="E841" s="99"/>
      <c r="F841" s="99"/>
    </row>
    <row r="842" spans="1:6" ht="15.75" x14ac:dyDescent="0.25">
      <c r="A842" s="97"/>
      <c r="B842" s="98"/>
      <c r="C842" s="99"/>
      <c r="D842" s="101"/>
      <c r="E842" s="99"/>
      <c r="F842" s="99"/>
    </row>
    <row r="843" spans="1:6" ht="15.75" x14ac:dyDescent="0.25">
      <c r="A843" s="97"/>
      <c r="B843" s="98"/>
      <c r="C843" s="99"/>
      <c r="D843" s="101"/>
      <c r="E843" s="99"/>
      <c r="F843" s="99"/>
    </row>
    <row r="844" spans="1:6" ht="15.75" x14ac:dyDescent="0.25">
      <c r="A844" s="97"/>
      <c r="B844" s="98"/>
      <c r="C844" s="99"/>
      <c r="D844" s="101"/>
      <c r="E844" s="99"/>
      <c r="F844" s="99"/>
    </row>
    <row r="845" spans="1:6" ht="15.75" x14ac:dyDescent="0.25">
      <c r="A845" s="97"/>
      <c r="B845" s="102"/>
      <c r="C845" s="99"/>
      <c r="D845" s="101"/>
      <c r="E845" s="99"/>
      <c r="F845" s="99"/>
    </row>
    <row r="846" spans="1:6" ht="15.75" x14ac:dyDescent="0.25">
      <c r="A846" s="97"/>
      <c r="B846" s="102"/>
      <c r="C846" s="99"/>
      <c r="D846" s="101"/>
      <c r="E846" s="99"/>
      <c r="F846" s="99"/>
    </row>
    <row r="847" spans="1:6" ht="15.75" x14ac:dyDescent="0.25">
      <c r="A847" s="97"/>
      <c r="B847" s="102"/>
      <c r="C847" s="99"/>
      <c r="D847" s="101"/>
      <c r="E847" s="99"/>
      <c r="F847" s="99"/>
    </row>
    <row r="848" spans="1:6" ht="15.75" x14ac:dyDescent="0.25">
      <c r="A848" s="97"/>
      <c r="B848" s="102"/>
      <c r="C848" s="99"/>
      <c r="D848" s="101"/>
      <c r="E848" s="99"/>
      <c r="F848" s="99"/>
    </row>
    <row r="849" spans="1:6" ht="15.75" x14ac:dyDescent="0.25">
      <c r="A849" s="97"/>
      <c r="B849" s="102"/>
      <c r="C849" s="99"/>
      <c r="D849" s="101"/>
      <c r="E849" s="99"/>
      <c r="F849" s="99"/>
    </row>
    <row r="850" spans="1:6" ht="15.75" x14ac:dyDescent="0.25">
      <c r="A850" s="97"/>
      <c r="B850" s="102"/>
      <c r="C850" s="99"/>
      <c r="D850" s="101"/>
      <c r="E850" s="99"/>
      <c r="F850" s="99"/>
    </row>
    <row r="851" spans="1:6" ht="15.75" x14ac:dyDescent="0.25">
      <c r="A851" s="97"/>
      <c r="B851" s="102"/>
      <c r="C851" s="99"/>
      <c r="D851" s="101"/>
      <c r="E851" s="99"/>
      <c r="F851" s="99"/>
    </row>
    <row r="852" spans="1:6" ht="15.75" x14ac:dyDescent="0.25">
      <c r="A852" s="97"/>
      <c r="B852" s="102"/>
      <c r="C852" s="99"/>
      <c r="D852" s="101"/>
      <c r="E852" s="99"/>
      <c r="F852" s="99"/>
    </row>
    <row r="853" spans="1:6" ht="15.75" x14ac:dyDescent="0.25">
      <c r="A853" s="97"/>
      <c r="B853" s="102"/>
      <c r="C853" s="99"/>
      <c r="D853" s="101"/>
      <c r="E853" s="99"/>
      <c r="F853" s="99"/>
    </row>
    <row r="854" spans="1:6" ht="15.75" x14ac:dyDescent="0.25">
      <c r="A854" s="97"/>
      <c r="B854" s="102"/>
      <c r="C854" s="99"/>
      <c r="D854" s="101"/>
      <c r="E854" s="99"/>
      <c r="F854" s="99"/>
    </row>
    <row r="855" spans="1:6" ht="15.75" x14ac:dyDescent="0.25">
      <c r="A855" s="97"/>
      <c r="B855" s="102"/>
      <c r="C855" s="99"/>
      <c r="D855" s="101"/>
      <c r="E855" s="99"/>
      <c r="F855" s="99"/>
    </row>
    <row r="856" spans="1:6" ht="15.75" x14ac:dyDescent="0.25">
      <c r="A856" s="97"/>
      <c r="B856" s="102"/>
      <c r="C856" s="99"/>
      <c r="D856" s="101"/>
      <c r="E856" s="99"/>
      <c r="F856" s="99"/>
    </row>
    <row r="857" spans="1:6" ht="15.75" x14ac:dyDescent="0.25">
      <c r="A857" s="97"/>
      <c r="B857" s="102"/>
      <c r="C857" s="99"/>
      <c r="D857" s="101"/>
      <c r="E857" s="99"/>
      <c r="F857" s="99"/>
    </row>
    <row r="858" spans="1:6" ht="15.75" x14ac:dyDescent="0.25">
      <c r="A858" s="97"/>
      <c r="B858" s="102"/>
      <c r="C858" s="99"/>
      <c r="D858" s="101"/>
      <c r="E858" s="99"/>
      <c r="F858" s="99"/>
    </row>
    <row r="859" spans="1:6" ht="15.75" x14ac:dyDescent="0.25">
      <c r="A859" s="97"/>
      <c r="B859" s="102"/>
      <c r="C859" s="99"/>
      <c r="D859" s="101"/>
      <c r="E859" s="99"/>
      <c r="F859" s="99"/>
    </row>
    <row r="860" spans="1:6" ht="15.75" x14ac:dyDescent="0.25">
      <c r="A860" s="97"/>
      <c r="B860" s="102"/>
      <c r="C860" s="99"/>
      <c r="D860" s="101"/>
      <c r="E860" s="99"/>
      <c r="F860" s="99"/>
    </row>
    <row r="861" spans="1:6" ht="15.75" x14ac:dyDescent="0.25">
      <c r="A861" s="97"/>
      <c r="B861" s="102"/>
      <c r="C861" s="99"/>
      <c r="D861" s="101"/>
      <c r="E861" s="99"/>
      <c r="F861" s="99"/>
    </row>
    <row r="862" spans="1:6" ht="15.75" x14ac:dyDescent="0.25">
      <c r="A862" s="97"/>
      <c r="B862" s="102"/>
      <c r="C862" s="99"/>
      <c r="D862" s="101"/>
      <c r="E862" s="99"/>
      <c r="F862" s="99"/>
    </row>
    <row r="863" spans="1:6" ht="15.75" x14ac:dyDescent="0.25">
      <c r="A863" s="97"/>
      <c r="B863" s="102"/>
      <c r="C863" s="99"/>
      <c r="D863" s="101"/>
      <c r="E863" s="99"/>
      <c r="F863" s="99"/>
    </row>
    <row r="864" spans="1:6" ht="15.75" x14ac:dyDescent="0.25">
      <c r="A864" s="97"/>
      <c r="B864" s="102"/>
      <c r="C864" s="99"/>
      <c r="D864" s="101"/>
      <c r="E864" s="99"/>
      <c r="F864" s="99"/>
    </row>
    <row r="865" spans="1:6" ht="15.75" x14ac:dyDescent="0.25">
      <c r="A865" s="97"/>
      <c r="B865" s="102"/>
      <c r="C865" s="99"/>
      <c r="D865" s="101"/>
      <c r="E865" s="99"/>
      <c r="F865" s="99"/>
    </row>
    <row r="866" spans="1:6" ht="15.75" x14ac:dyDescent="0.25">
      <c r="A866" s="97"/>
      <c r="B866" s="102"/>
      <c r="C866" s="99"/>
      <c r="D866" s="101"/>
      <c r="E866" s="99"/>
      <c r="F866" s="99"/>
    </row>
    <row r="867" spans="1:6" ht="15.75" x14ac:dyDescent="0.25">
      <c r="A867" s="97"/>
      <c r="B867" s="102"/>
      <c r="C867" s="99"/>
      <c r="D867" s="101"/>
      <c r="E867" s="99"/>
      <c r="F867" s="99"/>
    </row>
    <row r="868" spans="1:6" ht="15.75" x14ac:dyDescent="0.25">
      <c r="A868" s="97"/>
      <c r="B868" s="102"/>
      <c r="C868" s="99"/>
      <c r="D868" s="101"/>
      <c r="E868" s="99"/>
      <c r="F868" s="99"/>
    </row>
    <row r="869" spans="1:6" ht="15.75" x14ac:dyDescent="0.25">
      <c r="A869" s="97"/>
      <c r="B869" s="102"/>
      <c r="C869" s="99"/>
      <c r="D869" s="101"/>
      <c r="E869" s="99"/>
      <c r="F869" s="99"/>
    </row>
    <row r="870" spans="1:6" ht="15.75" x14ac:dyDescent="0.25">
      <c r="A870" s="97"/>
      <c r="B870" s="102"/>
      <c r="C870" s="99"/>
      <c r="D870" s="101"/>
      <c r="E870" s="99"/>
      <c r="F870" s="99"/>
    </row>
    <row r="871" spans="1:6" ht="15.75" x14ac:dyDescent="0.25">
      <c r="A871" s="97"/>
      <c r="B871" s="102"/>
      <c r="C871" s="99"/>
      <c r="D871" s="101"/>
      <c r="E871" s="99"/>
      <c r="F871" s="99"/>
    </row>
    <row r="872" spans="1:6" ht="15.75" x14ac:dyDescent="0.25">
      <c r="A872" s="97"/>
      <c r="B872" s="102"/>
      <c r="C872" s="99"/>
      <c r="D872" s="101"/>
      <c r="E872" s="99"/>
      <c r="F872" s="99"/>
    </row>
    <row r="873" spans="1:6" ht="15.75" x14ac:dyDescent="0.25">
      <c r="A873" s="97"/>
      <c r="B873" s="102"/>
      <c r="C873" s="99"/>
      <c r="D873" s="101"/>
      <c r="E873" s="99"/>
      <c r="F873" s="99"/>
    </row>
    <row r="874" spans="1:6" ht="15.75" x14ac:dyDescent="0.25">
      <c r="A874" s="97"/>
      <c r="B874" s="102"/>
      <c r="C874" s="99"/>
      <c r="D874" s="101"/>
      <c r="E874" s="99"/>
      <c r="F874" s="99"/>
    </row>
    <row r="875" spans="1:6" ht="15.75" x14ac:dyDescent="0.25">
      <c r="A875" s="97"/>
      <c r="B875" s="102"/>
      <c r="C875" s="99"/>
      <c r="D875" s="101"/>
      <c r="E875" s="99"/>
      <c r="F875" s="99"/>
    </row>
    <row r="876" spans="1:6" ht="15.75" x14ac:dyDescent="0.25">
      <c r="A876" s="97"/>
      <c r="B876" s="102"/>
      <c r="C876" s="99"/>
      <c r="D876" s="101"/>
      <c r="E876" s="99"/>
      <c r="F876" s="99"/>
    </row>
    <row r="877" spans="1:6" ht="15.75" x14ac:dyDescent="0.25">
      <c r="A877" s="97"/>
      <c r="B877" s="102"/>
      <c r="C877" s="99"/>
      <c r="D877" s="101"/>
      <c r="E877" s="99"/>
      <c r="F877" s="99"/>
    </row>
    <row r="878" spans="1:6" ht="15.75" x14ac:dyDescent="0.25">
      <c r="A878" s="97"/>
      <c r="B878" s="102"/>
      <c r="C878" s="99"/>
      <c r="D878" s="101"/>
      <c r="E878" s="99"/>
      <c r="F878" s="99"/>
    </row>
    <row r="879" spans="1:6" ht="15.75" x14ac:dyDescent="0.25">
      <c r="A879" s="97"/>
      <c r="B879" s="102"/>
      <c r="C879" s="99"/>
      <c r="D879" s="101"/>
      <c r="E879" s="99"/>
      <c r="F879" s="99"/>
    </row>
    <row r="880" spans="1:6" ht="15.75" x14ac:dyDescent="0.25">
      <c r="A880" s="97"/>
      <c r="B880" s="102"/>
      <c r="C880" s="99"/>
      <c r="D880" s="101"/>
      <c r="E880" s="99"/>
      <c r="F880" s="99"/>
    </row>
    <row r="881" spans="1:6" ht="15.75" x14ac:dyDescent="0.25">
      <c r="A881" s="97"/>
      <c r="B881" s="102"/>
      <c r="C881" s="99"/>
      <c r="D881" s="101"/>
      <c r="E881" s="99"/>
      <c r="F881" s="99"/>
    </row>
    <row r="882" spans="1:6" ht="15.75" x14ac:dyDescent="0.25">
      <c r="A882" s="97"/>
      <c r="B882" s="102"/>
      <c r="C882" s="99"/>
      <c r="D882" s="101"/>
      <c r="E882" s="99"/>
      <c r="F882" s="99"/>
    </row>
    <row r="883" spans="1:6" ht="15.75" x14ac:dyDescent="0.25">
      <c r="A883" s="97"/>
      <c r="B883" s="102"/>
      <c r="C883" s="99"/>
      <c r="D883" s="101"/>
      <c r="E883" s="99"/>
      <c r="F883" s="99"/>
    </row>
    <row r="884" spans="1:6" ht="15.75" x14ac:dyDescent="0.25">
      <c r="A884" s="97"/>
      <c r="B884" s="102"/>
      <c r="C884" s="99"/>
      <c r="D884" s="101"/>
      <c r="E884" s="99"/>
      <c r="F884" s="99"/>
    </row>
    <row r="885" spans="1:6" ht="15.75" x14ac:dyDescent="0.25">
      <c r="A885" s="97"/>
      <c r="B885" s="102"/>
      <c r="C885" s="99"/>
      <c r="D885" s="101"/>
      <c r="E885" s="99"/>
      <c r="F885" s="99"/>
    </row>
    <row r="886" spans="1:6" ht="15.75" x14ac:dyDescent="0.25">
      <c r="A886" s="97"/>
      <c r="B886" s="102"/>
      <c r="C886" s="99"/>
      <c r="D886" s="101"/>
      <c r="E886" s="99"/>
      <c r="F886" s="99"/>
    </row>
    <row r="887" spans="1:6" ht="15.75" x14ac:dyDescent="0.25">
      <c r="A887" s="97"/>
      <c r="B887" s="102"/>
      <c r="C887" s="99"/>
      <c r="D887" s="101"/>
      <c r="E887" s="99"/>
      <c r="F887" s="99"/>
    </row>
    <row r="888" spans="1:6" ht="15.75" x14ac:dyDescent="0.25">
      <c r="A888" s="97"/>
      <c r="B888" s="102"/>
      <c r="C888" s="99"/>
      <c r="D888" s="101"/>
      <c r="E888" s="99"/>
      <c r="F888" s="99"/>
    </row>
    <row r="889" spans="1:6" ht="15.75" x14ac:dyDescent="0.25">
      <c r="A889" s="97"/>
      <c r="B889" s="102"/>
      <c r="C889" s="99"/>
      <c r="D889" s="101"/>
      <c r="E889" s="99"/>
      <c r="F889" s="99"/>
    </row>
    <row r="890" spans="1:6" ht="15.75" x14ac:dyDescent="0.25">
      <c r="A890" s="97"/>
      <c r="B890" s="102"/>
      <c r="C890" s="99"/>
      <c r="D890" s="101"/>
      <c r="E890" s="99"/>
      <c r="F890" s="99"/>
    </row>
    <row r="891" spans="1:6" ht="15.75" x14ac:dyDescent="0.25">
      <c r="A891" s="97"/>
      <c r="B891" s="102"/>
      <c r="C891" s="99"/>
      <c r="D891" s="101"/>
      <c r="E891" s="99"/>
      <c r="F891" s="99"/>
    </row>
    <row r="892" spans="1:6" ht="15.75" x14ac:dyDescent="0.25">
      <c r="A892" s="97"/>
      <c r="B892" s="102"/>
      <c r="C892" s="99"/>
      <c r="D892" s="101"/>
      <c r="E892" s="99"/>
      <c r="F892" s="99"/>
    </row>
    <row r="893" spans="1:6" ht="15.75" x14ac:dyDescent="0.25">
      <c r="A893" s="97"/>
      <c r="B893" s="102"/>
      <c r="C893" s="99"/>
      <c r="D893" s="101"/>
      <c r="E893" s="99"/>
      <c r="F893" s="99"/>
    </row>
    <row r="894" spans="1:6" ht="15.75" x14ac:dyDescent="0.25">
      <c r="A894" s="97"/>
      <c r="B894" s="102"/>
      <c r="C894" s="99"/>
      <c r="D894" s="101"/>
      <c r="E894" s="99"/>
      <c r="F894" s="99"/>
    </row>
    <row r="895" spans="1:6" ht="15.75" x14ac:dyDescent="0.25">
      <c r="A895" s="97"/>
      <c r="B895" s="102"/>
      <c r="C895" s="99"/>
      <c r="D895" s="101"/>
      <c r="E895" s="99"/>
      <c r="F895" s="99"/>
    </row>
    <row r="896" spans="1:6" ht="15.75" x14ac:dyDescent="0.25">
      <c r="A896" s="97"/>
      <c r="B896" s="102"/>
      <c r="C896" s="99"/>
      <c r="D896" s="101"/>
      <c r="E896" s="99"/>
      <c r="F896" s="99"/>
    </row>
    <row r="897" spans="1:6" ht="15.75" x14ac:dyDescent="0.25">
      <c r="A897" s="97"/>
      <c r="B897" s="102"/>
      <c r="C897" s="99"/>
      <c r="D897" s="101"/>
      <c r="E897" s="99"/>
      <c r="F897" s="99"/>
    </row>
    <row r="898" spans="1:6" ht="15.75" x14ac:dyDescent="0.25">
      <c r="A898" s="97"/>
      <c r="B898" s="102"/>
      <c r="C898" s="99"/>
      <c r="D898" s="101"/>
      <c r="E898" s="99"/>
      <c r="F898" s="99"/>
    </row>
    <row r="899" spans="1:6" ht="15.75" x14ac:dyDescent="0.25">
      <c r="A899" s="97"/>
      <c r="B899" s="102"/>
      <c r="C899" s="99"/>
      <c r="D899" s="101"/>
      <c r="E899" s="99"/>
      <c r="F899" s="99"/>
    </row>
    <row r="900" spans="1:6" ht="15.75" x14ac:dyDescent="0.25">
      <c r="A900" s="97"/>
      <c r="B900" s="102"/>
      <c r="C900" s="99"/>
      <c r="D900" s="101"/>
      <c r="E900" s="99"/>
      <c r="F900" s="99"/>
    </row>
    <row r="901" spans="1:6" ht="15.75" x14ac:dyDescent="0.25">
      <c r="A901" s="97"/>
      <c r="B901" s="102"/>
      <c r="C901" s="99"/>
      <c r="D901" s="101"/>
      <c r="E901" s="99"/>
      <c r="F901" s="99"/>
    </row>
    <row r="902" spans="1:6" ht="15.75" x14ac:dyDescent="0.25">
      <c r="A902" s="97"/>
      <c r="B902" s="102"/>
      <c r="C902" s="99"/>
      <c r="D902" s="101"/>
      <c r="E902" s="99"/>
      <c r="F902" s="99"/>
    </row>
    <row r="903" spans="1:6" ht="15.75" x14ac:dyDescent="0.25">
      <c r="A903" s="97"/>
      <c r="B903" s="102"/>
      <c r="C903" s="99"/>
      <c r="D903" s="101"/>
      <c r="E903" s="99"/>
      <c r="F903" s="99"/>
    </row>
    <row r="904" spans="1:6" ht="15.75" x14ac:dyDescent="0.25">
      <c r="A904" s="97"/>
      <c r="B904" s="102"/>
      <c r="C904" s="99"/>
      <c r="D904" s="101"/>
      <c r="E904" s="99"/>
      <c r="F904" s="99"/>
    </row>
    <row r="905" spans="1:6" ht="15.75" x14ac:dyDescent="0.25">
      <c r="A905" s="97"/>
      <c r="B905" s="102"/>
      <c r="C905" s="99"/>
      <c r="D905" s="101"/>
      <c r="E905" s="99"/>
      <c r="F905" s="99"/>
    </row>
    <row r="906" spans="1:6" ht="15.75" x14ac:dyDescent="0.25">
      <c r="A906" s="97"/>
      <c r="B906" s="102"/>
      <c r="C906" s="99"/>
      <c r="D906" s="101"/>
      <c r="E906" s="99"/>
      <c r="F906" s="99"/>
    </row>
    <row r="907" spans="1:6" ht="15.75" x14ac:dyDescent="0.25">
      <c r="A907" s="97"/>
      <c r="B907" s="102"/>
      <c r="C907" s="99"/>
      <c r="D907" s="101"/>
      <c r="E907" s="99"/>
      <c r="F907" s="99"/>
    </row>
    <row r="908" spans="1:6" ht="15.75" x14ac:dyDescent="0.25">
      <c r="A908" s="97"/>
      <c r="B908" s="102"/>
      <c r="C908" s="99"/>
      <c r="D908" s="101"/>
      <c r="E908" s="99"/>
      <c r="F908" s="99"/>
    </row>
    <row r="909" spans="1:6" ht="15.75" x14ac:dyDescent="0.25">
      <c r="A909" s="97"/>
      <c r="B909" s="102"/>
      <c r="C909" s="99"/>
      <c r="D909" s="101"/>
      <c r="E909" s="99"/>
      <c r="F909" s="99"/>
    </row>
    <row r="910" spans="1:6" ht="15.75" x14ac:dyDescent="0.25">
      <c r="A910" s="97"/>
      <c r="B910" s="102"/>
      <c r="C910" s="99"/>
      <c r="D910" s="101"/>
      <c r="E910" s="99"/>
      <c r="F910" s="99"/>
    </row>
    <row r="911" spans="1:6" ht="15.75" x14ac:dyDescent="0.25">
      <c r="A911" s="97"/>
      <c r="B911" s="102"/>
      <c r="C911" s="99"/>
      <c r="D911" s="101"/>
      <c r="E911" s="99"/>
      <c r="F911" s="99"/>
    </row>
    <row r="912" spans="1:6" ht="15.75" x14ac:dyDescent="0.25">
      <c r="A912" s="97"/>
      <c r="B912" s="102"/>
      <c r="C912" s="99"/>
      <c r="D912" s="101"/>
      <c r="E912" s="99"/>
      <c r="F912" s="99"/>
    </row>
    <row r="913" spans="1:6" ht="15.75" x14ac:dyDescent="0.25">
      <c r="A913" s="97"/>
      <c r="B913" s="102"/>
      <c r="C913" s="99"/>
      <c r="D913" s="101"/>
      <c r="E913" s="99"/>
      <c r="F913" s="99"/>
    </row>
    <row r="914" spans="1:6" ht="15.75" x14ac:dyDescent="0.25">
      <c r="A914" s="97"/>
      <c r="B914" s="102"/>
      <c r="C914" s="99"/>
      <c r="D914" s="101"/>
      <c r="E914" s="99"/>
      <c r="F914" s="99"/>
    </row>
    <row r="915" spans="1:6" ht="15.75" x14ac:dyDescent="0.25">
      <c r="A915" s="97"/>
      <c r="B915" s="102"/>
      <c r="C915" s="99"/>
      <c r="D915" s="101"/>
      <c r="E915" s="99"/>
      <c r="F915" s="99"/>
    </row>
    <row r="916" spans="1:6" ht="15.75" x14ac:dyDescent="0.25">
      <c r="A916" s="97"/>
      <c r="B916" s="102"/>
      <c r="C916" s="99"/>
      <c r="D916" s="101"/>
      <c r="E916" s="99"/>
      <c r="F916" s="99"/>
    </row>
    <row r="917" spans="1:6" ht="15.75" x14ac:dyDescent="0.25">
      <c r="A917" s="97"/>
      <c r="B917" s="102"/>
      <c r="C917" s="99"/>
      <c r="D917" s="101"/>
      <c r="E917" s="99"/>
      <c r="F917" s="99"/>
    </row>
    <row r="918" spans="1:6" ht="15.75" x14ac:dyDescent="0.25">
      <c r="A918" s="97"/>
      <c r="B918" s="102"/>
      <c r="C918" s="99"/>
      <c r="D918" s="101"/>
      <c r="E918" s="99"/>
      <c r="F918" s="99"/>
    </row>
    <row r="919" spans="1:6" ht="15.75" x14ac:dyDescent="0.25">
      <c r="A919" s="97"/>
      <c r="B919" s="102"/>
      <c r="C919" s="99"/>
      <c r="D919" s="101"/>
      <c r="E919" s="99"/>
      <c r="F919" s="99"/>
    </row>
    <row r="920" spans="1:6" ht="15.75" x14ac:dyDescent="0.25">
      <c r="A920" s="97"/>
      <c r="B920" s="102"/>
      <c r="C920" s="99"/>
      <c r="D920" s="101"/>
      <c r="E920" s="99"/>
      <c r="F920" s="99"/>
    </row>
    <row r="921" spans="1:6" ht="15.75" x14ac:dyDescent="0.25">
      <c r="A921" s="97"/>
      <c r="B921" s="102"/>
      <c r="C921" s="99"/>
      <c r="D921" s="101"/>
      <c r="E921" s="99"/>
      <c r="F921" s="99"/>
    </row>
  </sheetData>
  <mergeCells count="18">
    <mergeCell ref="A833:E833"/>
    <mergeCell ref="A834:E834"/>
    <mergeCell ref="A13:B13"/>
    <mergeCell ref="C13:F13"/>
    <mergeCell ref="A14:B14"/>
    <mergeCell ref="C14:E14"/>
    <mergeCell ref="A10:B10"/>
    <mergeCell ref="C10:F10"/>
    <mergeCell ref="A11:B11"/>
    <mergeCell ref="C11:F11"/>
    <mergeCell ref="A12:B12"/>
    <mergeCell ref="C12:F12"/>
    <mergeCell ref="A9:B9"/>
    <mergeCell ref="C9:F9"/>
    <mergeCell ref="A5:F5"/>
    <mergeCell ref="A6:F6"/>
    <mergeCell ref="A8:B8"/>
    <mergeCell ref="C8:F8"/>
  </mergeCells>
  <printOptions horizontalCentered="1"/>
  <pageMargins left="0.19685039370078741" right="0.19685039370078741" top="0.62992125984251968" bottom="0.78740157480314965" header="0.19685039370078741" footer="0.39370078740157483"/>
  <pageSetup scale="85" fitToHeight="5" orientation="portrait" horizontalDpi="360" verticalDpi="360" r:id="rId1"/>
  <headerFooter>
    <oddFooter xml:space="preserve">&amp;C&amp;F                                        &amp;P /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C6EB276FFA9544B062157CF5E27EB4" ma:contentTypeVersion="10" ma:contentTypeDescription="Create a new document." ma:contentTypeScope="" ma:versionID="24cca83a90a26dfec54b0024d68a1d5d">
  <xsd:schema xmlns:xsd="http://www.w3.org/2001/XMLSchema" xmlns:xs="http://www.w3.org/2001/XMLSchema" xmlns:p="http://schemas.microsoft.com/office/2006/metadata/properties" xmlns:ns2="18b54dc9-395d-44a8-a6e1-f500d27c8a6b" xmlns:ns3="a997fcdc-8756-446c-9beb-730b6e844683" targetNamespace="http://schemas.microsoft.com/office/2006/metadata/properties" ma:root="true" ma:fieldsID="025308baebb6b7a4a2cf65800361d057" ns2:_="" ns3:_="">
    <xsd:import namespace="18b54dc9-395d-44a8-a6e1-f500d27c8a6b"/>
    <xsd:import namespace="a997fcdc-8756-446c-9beb-730b6e84468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b54dc9-395d-44a8-a6e1-f500d27c8a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97fcdc-8756-446c-9beb-730b6e84468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CC0F33-4D35-4C06-A6D5-F96B1ABBDC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b54dc9-395d-44a8-a6e1-f500d27c8a6b"/>
    <ds:schemaRef ds:uri="a997fcdc-8756-446c-9beb-730b6e8446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16DF95-DC96-4005-B4BE-8D6791EF7E07}">
  <ds:schemaRefs>
    <ds:schemaRef ds:uri="http://schemas.microsoft.com/sharepoint/v3/contenttype/forms"/>
  </ds:schemaRefs>
</ds:datastoreItem>
</file>

<file path=customXml/itemProps3.xml><?xml version="1.0" encoding="utf-8"?>
<ds:datastoreItem xmlns:ds="http://schemas.openxmlformats.org/officeDocument/2006/customXml" ds:itemID="{47BB5FF0-9D7A-4180-8229-078F46EAF8FA}">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a997fcdc-8756-446c-9beb-730b6e844683"/>
    <ds:schemaRef ds:uri="18b54dc9-395d-44a8-a6e1-f500d27c8a6b"/>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Consolidado Sin Precio</vt:lpstr>
      <vt:lpstr>'Consolidado Sin Precio'!Print_Area</vt:lpstr>
      <vt:lpstr>'Consolidado Sin Precio'!Print_Titles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De Jesus Rodriguez</dc:creator>
  <cp:lastModifiedBy>Belkis Mejia</cp:lastModifiedBy>
  <cp:lastPrinted>2018-07-30T18:37:37Z</cp:lastPrinted>
  <dcterms:created xsi:type="dcterms:W3CDTF">2018-05-07T15:31:27Z</dcterms:created>
  <dcterms:modified xsi:type="dcterms:W3CDTF">2019-05-17T15:59:15Z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0x0101001CC6EB276FFA9544B062157CF5E27EB4</vt:lpwstr>
  </property>
</Properties>
</file>