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xr:revisionPtr revIDLastSave="0" documentId="13_ncr:1_{04E03EA5-F501-4022-B93B-0F72A0CFD39A}" xr6:coauthVersionLast="40" xr6:coauthVersionMax="43" xr10:uidLastSave="{00000000-0000-0000-0000-000000000000}"/>
  <bookViews>
    <workbookView xWindow="-105" yWindow="-105" windowWidth="23250" windowHeight="12720" firstSheet="2" activeTab="4" xr2:uid="{00000000-000D-0000-FFFF-FFFF00000000}"/>
  </bookViews>
  <sheets>
    <sheet name="5.1 PS Ilijas" sheetId="1" r:id="rId1"/>
    <sheet name="5.2. OS Porodice ef. Ramica" sheetId="2" r:id="rId2"/>
    <sheet name="5.3. OS Podlugovi" sheetId="5" r:id="rId3"/>
    <sheet name="5.4. KJU Gerontoloski centar" sheetId="7" r:id="rId4"/>
    <sheet name="5.5. Ambulanta Srednje" sheetId="6" r:id="rId5"/>
    <sheet name="Rekapitulacija LOT 5" sheetId="4" r:id="rId6"/>
  </sheets>
  <definedNames>
    <definedName name="_xlnm.Print_Area" localSheetId="2">'5.3. OS Podlugovi'!$A$1:$G$148</definedName>
    <definedName name="_xlnm.Print_Titles" localSheetId="2">'5.3. OS Podlugovi'!$5:$5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4" l="1"/>
  <c r="E13" i="4"/>
  <c r="E11" i="4"/>
  <c r="F71" i="7"/>
  <c r="F70" i="7"/>
  <c r="F69" i="7"/>
  <c r="F68" i="7"/>
  <c r="F67" i="7"/>
  <c r="F66" i="7"/>
  <c r="F72" i="7" s="1"/>
  <c r="F81" i="7" s="1"/>
  <c r="F61" i="7"/>
  <c r="F59" i="7"/>
  <c r="F58" i="7"/>
  <c r="F57" i="7"/>
  <c r="F56" i="7"/>
  <c r="F55" i="7"/>
  <c r="F62" i="7" s="1"/>
  <c r="F80" i="7" s="1"/>
  <c r="F50" i="7"/>
  <c r="F49" i="7"/>
  <c r="F48" i="7"/>
  <c r="F47" i="7"/>
  <c r="F46" i="7"/>
  <c r="F45" i="7"/>
  <c r="F44" i="7"/>
  <c r="F43" i="7"/>
  <c r="F51" i="7" s="1"/>
  <c r="F79" i="7" s="1"/>
  <c r="F42" i="7"/>
  <c r="F41" i="7"/>
  <c r="F36" i="7"/>
  <c r="F37" i="7" s="1"/>
  <c r="F78" i="7" s="1"/>
  <c r="F34" i="7"/>
  <c r="F32" i="7"/>
  <c r="F31" i="7"/>
  <c r="F29" i="7"/>
  <c r="F28" i="7"/>
  <c r="F27" i="7"/>
  <c r="F22" i="7"/>
  <c r="F21" i="7"/>
  <c r="F20" i="7"/>
  <c r="F19" i="7"/>
  <c r="F23" i="7" s="1"/>
  <c r="F77" i="7" s="1"/>
  <c r="F15" i="7"/>
  <c r="F14" i="7"/>
  <c r="F13" i="7"/>
  <c r="F12" i="7"/>
  <c r="F11" i="7"/>
  <c r="F10" i="7"/>
  <c r="F9" i="7"/>
  <c r="F8" i="7"/>
  <c r="F16" i="7" s="1"/>
  <c r="F76" i="7" s="1"/>
  <c r="F7" i="7"/>
  <c r="G79" i="6"/>
  <c r="G77" i="6"/>
  <c r="G75" i="6"/>
  <c r="G73" i="6"/>
  <c r="G80" i="6" s="1"/>
  <c r="G88" i="6" s="1"/>
  <c r="G68" i="6"/>
  <c r="G65" i="6"/>
  <c r="G64" i="6"/>
  <c r="G63" i="6"/>
  <c r="G69" i="6" s="1"/>
  <c r="G87" i="6" s="1"/>
  <c r="G60" i="6"/>
  <c r="G59" i="6"/>
  <c r="G58" i="6"/>
  <c r="G57" i="6"/>
  <c r="G50" i="6"/>
  <c r="G47" i="6"/>
  <c r="G46" i="6"/>
  <c r="G45" i="6"/>
  <c r="G43" i="6"/>
  <c r="G41" i="6"/>
  <c r="G39" i="6"/>
  <c r="G37" i="6"/>
  <c r="G35" i="6"/>
  <c r="G51" i="6" s="1"/>
  <c r="G86" i="6" s="1"/>
  <c r="G33" i="6"/>
  <c r="G27" i="6"/>
  <c r="G25" i="6"/>
  <c r="G23" i="6"/>
  <c r="G29" i="6" s="1"/>
  <c r="G85" i="6" s="1"/>
  <c r="G18" i="6"/>
  <c r="G15" i="6"/>
  <c r="G13" i="6"/>
  <c r="G12" i="6"/>
  <c r="G10" i="6"/>
  <c r="G9" i="6"/>
  <c r="G19" i="6" s="1"/>
  <c r="G84" i="6" s="1"/>
  <c r="F82" i="7" l="1"/>
  <c r="G89" i="6"/>
  <c r="F83" i="7" l="1"/>
  <c r="F84" i="7" s="1"/>
  <c r="G90" i="6"/>
  <c r="G91" i="6" s="1"/>
  <c r="G124" i="5" l="1"/>
  <c r="G122" i="5"/>
  <c r="G120" i="5"/>
  <c r="E113" i="5"/>
  <c r="G113" i="5" s="1"/>
  <c r="G111" i="5"/>
  <c r="E109" i="5"/>
  <c r="G109" i="5" s="1"/>
  <c r="E107" i="5"/>
  <c r="G107" i="5" s="1"/>
  <c r="G105" i="5"/>
  <c r="G103" i="5"/>
  <c r="E101" i="5"/>
  <c r="G101" i="5" s="1"/>
  <c r="G87" i="5"/>
  <c r="G84" i="5"/>
  <c r="G81" i="5"/>
  <c r="G80" i="5"/>
  <c r="G77" i="5"/>
  <c r="G76" i="5"/>
  <c r="G75" i="5"/>
  <c r="G74" i="5"/>
  <c r="G73" i="5"/>
  <c r="G63" i="5"/>
  <c r="G61" i="5"/>
  <c r="E58" i="5"/>
  <c r="G58" i="5" s="1"/>
  <c r="G57" i="5"/>
  <c r="E57" i="5"/>
  <c r="G56" i="5"/>
  <c r="E54" i="5"/>
  <c r="G54" i="5" s="1"/>
  <c r="E44" i="5"/>
  <c r="G44" i="5" s="1"/>
  <c r="G42" i="5"/>
  <c r="E42" i="5"/>
  <c r="G35" i="5"/>
  <c r="G33" i="5"/>
  <c r="E31" i="5"/>
  <c r="G31" i="5" s="1"/>
  <c r="E29" i="5"/>
  <c r="G29" i="5" s="1"/>
  <c r="E26" i="5"/>
  <c r="G26" i="5" s="1"/>
  <c r="E25" i="5"/>
  <c r="G25" i="5" s="1"/>
  <c r="E23" i="5"/>
  <c r="E46" i="5" s="1"/>
  <c r="G46" i="5" s="1"/>
  <c r="G20" i="5"/>
  <c r="G19" i="5"/>
  <c r="G18" i="5"/>
  <c r="G17" i="5"/>
  <c r="H16" i="5"/>
  <c r="G16" i="5"/>
  <c r="H15" i="5"/>
  <c r="G15" i="5"/>
  <c r="G13" i="5"/>
  <c r="G11" i="5"/>
  <c r="E11" i="5"/>
  <c r="G126" i="5" l="1"/>
  <c r="G142" i="5" s="1"/>
  <c r="G115" i="5"/>
  <c r="G140" i="5" s="1"/>
  <c r="G89" i="5"/>
  <c r="G138" i="5" s="1"/>
  <c r="G47" i="5"/>
  <c r="G134" i="5" s="1"/>
  <c r="E52" i="5"/>
  <c r="G52" i="5" s="1"/>
  <c r="G65" i="5" s="1"/>
  <c r="G136" i="5" s="1"/>
  <c r="G23" i="5"/>
  <c r="G37" i="5" s="1"/>
  <c r="G132" i="5" s="1"/>
  <c r="F88" i="2"/>
  <c r="F87" i="2"/>
  <c r="F86" i="2"/>
  <c r="F85" i="2"/>
  <c r="F84" i="2"/>
  <c r="F83" i="2"/>
  <c r="F82" i="2"/>
  <c r="F81" i="2"/>
  <c r="F71" i="2"/>
  <c r="F72" i="2"/>
  <c r="F73" i="2"/>
  <c r="F74" i="2"/>
  <c r="F75" i="2"/>
  <c r="F70" i="2"/>
  <c r="F76" i="2" s="1"/>
  <c r="F58" i="2"/>
  <c r="F59" i="2"/>
  <c r="F60" i="2"/>
  <c r="F61" i="2"/>
  <c r="F66" i="2" s="1"/>
  <c r="F62" i="2"/>
  <c r="F63" i="2"/>
  <c r="F64" i="2"/>
  <c r="F65" i="2"/>
  <c r="F57" i="2"/>
  <c r="F54" i="2"/>
  <c r="F53" i="2"/>
  <c r="F48" i="2"/>
  <c r="F49" i="2"/>
  <c r="F50" i="2"/>
  <c r="F51" i="2"/>
  <c r="F47" i="2"/>
  <c r="F41" i="2"/>
  <c r="F42" i="2"/>
  <c r="F43" i="2"/>
  <c r="F44" i="2"/>
  <c r="F45" i="2"/>
  <c r="F40" i="2"/>
  <c r="F35" i="2"/>
  <c r="F33" i="2"/>
  <c r="F27" i="2"/>
  <c r="F28" i="2"/>
  <c r="F30" i="2"/>
  <c r="F36" i="2" s="1"/>
  <c r="F31" i="2"/>
  <c r="F26" i="2"/>
  <c r="F21" i="2"/>
  <c r="F22" i="2" s="1"/>
  <c r="F20" i="2"/>
  <c r="F7" i="2"/>
  <c r="F8" i="2"/>
  <c r="F9" i="2"/>
  <c r="F10" i="2"/>
  <c r="F11" i="2"/>
  <c r="F12" i="2"/>
  <c r="F13" i="2"/>
  <c r="F14" i="2"/>
  <c r="F15" i="2"/>
  <c r="F16" i="2"/>
  <c r="F6" i="2"/>
  <c r="F17" i="2" s="1"/>
  <c r="G122" i="1"/>
  <c r="G121" i="1"/>
  <c r="G120" i="1"/>
  <c r="G119" i="1"/>
  <c r="G118" i="1"/>
  <c r="G117" i="1"/>
  <c r="G116" i="1"/>
  <c r="G115" i="1"/>
  <c r="G114" i="1"/>
  <c r="G111" i="1"/>
  <c r="G106" i="1"/>
  <c r="G108" i="1"/>
  <c r="G110" i="1"/>
  <c r="G104" i="1"/>
  <c r="G87" i="1"/>
  <c r="G100" i="1" s="1"/>
  <c r="G91" i="1"/>
  <c r="G93" i="1"/>
  <c r="G95" i="1"/>
  <c r="G96" i="1"/>
  <c r="G97" i="1"/>
  <c r="G99" i="1"/>
  <c r="G89" i="1"/>
  <c r="G78" i="1"/>
  <c r="G69" i="1"/>
  <c r="G70" i="1"/>
  <c r="G71" i="1"/>
  <c r="G72" i="1"/>
  <c r="G73" i="1"/>
  <c r="G75" i="1"/>
  <c r="G77" i="1"/>
  <c r="G68" i="1"/>
  <c r="G62" i="1"/>
  <c r="G52" i="1"/>
  <c r="G54" i="1"/>
  <c r="G56" i="1"/>
  <c r="G57" i="1"/>
  <c r="G60" i="1"/>
  <c r="G50" i="1"/>
  <c r="G46" i="1"/>
  <c r="G42" i="1"/>
  <c r="G44" i="1"/>
  <c r="G40" i="1"/>
  <c r="G36" i="1"/>
  <c r="G33" i="1"/>
  <c r="G34" i="1"/>
  <c r="G31" i="1"/>
  <c r="G19" i="1"/>
  <c r="G21" i="1"/>
  <c r="G23" i="1"/>
  <c r="G24" i="1"/>
  <c r="G25" i="1"/>
  <c r="G27" i="1"/>
  <c r="G28" i="1"/>
  <c r="G29" i="1"/>
  <c r="G10" i="1"/>
  <c r="G12" i="1"/>
  <c r="G13" i="1"/>
  <c r="G14" i="1"/>
  <c r="G15" i="1"/>
  <c r="G16" i="1"/>
  <c r="G17" i="1"/>
  <c r="G18" i="1"/>
  <c r="G8" i="1"/>
  <c r="G145" i="5" l="1"/>
  <c r="E9" i="4" s="1"/>
  <c r="E7" i="4"/>
  <c r="E5" i="4"/>
  <c r="G146" i="5" l="1"/>
  <c r="G147" i="5" s="1"/>
  <c r="E16" i="4"/>
  <c r="E17" i="4" l="1"/>
</calcChain>
</file>

<file path=xl/sharedStrings.xml><?xml version="1.0" encoding="utf-8"?>
<sst xmlns="http://schemas.openxmlformats.org/spreadsheetml/2006/main" count="880" uniqueCount="343">
  <si>
    <t>Vrsta rada</t>
  </si>
  <si>
    <t>Količina</t>
  </si>
  <si>
    <t>Cijena</t>
  </si>
  <si>
    <t>Ukupno</t>
  </si>
  <si>
    <t>I</t>
  </si>
  <si>
    <t>PRIPREMNI RADOVI, RUŠENJE I DEMONTAŽA</t>
  </si>
  <si>
    <r>
      <t xml:space="preserve">Napomena: </t>
    </r>
    <r>
      <rPr>
        <sz val="10"/>
        <rFont val="HSans"/>
        <charset val="238"/>
      </rPr>
      <t xml:space="preserve">Prije početka bilo koje faze radova izvođač je dužan izvršiti detaljan uvid u postojeće stanje na objektu. U toku rušenja  ne smije doći do veće vibracije zbog stabilnosti konstrukcije postojećih elemenata. Prije odvoza demontiranih pozicija i opreme dogovoriti sa nadzorom i investitorom gdje će biti deponovani. U toku i po završetku radova izvođač je dužan odstraniti sve nečistoće, te poštovati i uvažavati prisutnost korisnika objekta. Sve radove vrsiti uz maksimalnu zaštitu okolnih objekata, lica koja se nalaze u objektu, a sve u skladu sa Zakonom o zastiti na radu. Rad Institucije se nece prekidati. Dinamiku radova uskladiti sa zahtjevima predstavnika Korisnika i Investitora. </t>
    </r>
  </si>
  <si>
    <t>1.</t>
  </si>
  <si>
    <t>Nabavka, dovoz, montaža i demontaža propisno atestirane potrebne fasadne skele. Skelu izvesti prema postojećim HTZ propisima i u svemu kako je opisano u općim uvjetima. U jediničnu cijenu uključiti i zaštitni zastor od jutenih traka, koje se postavljaju s vanjske strane skele po cijeloj površini. Potrebno je izvesti pomoćne željezne ili drvene ljestve – penjalice u svrhu osiguranja vertikalne komunikacije po skeli. Podloga na koju se postavlja fasadena skela mora biti čvrsta i stabilna. Minimalna širina skele iznosi 80 cm. Skelu je potrebno osigurati od prevrtanja i obavezno uzemljiti po propisu. Obračun po m2 površine skele.</t>
  </si>
  <si>
    <t>m2</t>
  </si>
  <si>
    <t>2.</t>
  </si>
  <si>
    <t>Privremena demontaža klima jedinica (10), kamera za video-nadzor (3), rasvjete (4), tabli (3) i slične opreme na fasadi objekta i njihova ponovna montaža po završetku fasaderskih radova sa pratećim čišćenjem i eventualnim lakiranjem čeličnih elemenata. Demontažu vršiti zapisnički, uz prisustvo predstavnika Korisnika. Radove obavljati pod vodstvom stručnog lica, pažljivo, sa pripremaom za ponovnu montažu imajući u vidu da će se dodati fasadna obloga min+10cm (produžavanje nosača, čišćenje, lakiranje, osposobljavanje funkcije klime). Prije nanošenje finalne fasadne žbuke obavezno provjeriti da uslijed diblovanja nisu oštećeni kablovi. Obračun paušalno.</t>
  </si>
  <si>
    <t>pauš</t>
  </si>
  <si>
    <t>3.</t>
  </si>
  <si>
    <t>Demontaža postojećih fasadnih prozora i vrata. Elementi su pretežno izrađeni od drvenih profila sa pojedinim pozicijama izrađenim od alu bravarije. Ispuna je od dvostrukog stakla. Cijenom obuhvatiti demontažu natprozornika i nadvratnika,  unutrašnje i vanjske klupice, te utovar i odvoz na deponiju po izboru Investitora. Obračun po komadu.</t>
  </si>
  <si>
    <r>
      <t>~POZ 1</t>
    </r>
    <r>
      <rPr>
        <sz val="10"/>
        <rFont val="Arial"/>
        <family val="2"/>
      </rPr>
      <t xml:space="preserve"> Višedijelna staklena stijena sa jednokrilnim vratima i prozorom, Dim. 260x290</t>
    </r>
  </si>
  <si>
    <t>kom</t>
  </si>
  <si>
    <r>
      <t>~POZ 2</t>
    </r>
    <r>
      <rPr>
        <sz val="10"/>
        <rFont val="Arial"/>
        <family val="2"/>
      </rPr>
      <t xml:space="preserve"> Trodijelni prozor sa dva krila, Dim. 260x130</t>
    </r>
  </si>
  <si>
    <r>
      <t>~POZ 3</t>
    </r>
    <r>
      <rPr>
        <sz val="10"/>
        <rFont val="Arial"/>
        <family val="2"/>
      </rPr>
      <t xml:space="preserve"> Dvokrilni prozor, Dim. 160x130</t>
    </r>
  </si>
  <si>
    <r>
      <t>~POZ 4</t>
    </r>
    <r>
      <rPr>
        <sz val="10"/>
        <rFont val="Arial"/>
        <family val="2"/>
      </rPr>
      <t xml:space="preserve"> Jednokrilni prozor, Dim. 90x130</t>
    </r>
  </si>
  <si>
    <r>
      <t>~POZ 5</t>
    </r>
    <r>
      <rPr>
        <sz val="10"/>
        <rFont val="Arial"/>
        <family val="2"/>
      </rPr>
      <t xml:space="preserve"> Trodijelni prozor sa jednim krilom, Dim. 260x80</t>
    </r>
  </si>
  <si>
    <r>
      <t>~POZ 6</t>
    </r>
    <r>
      <rPr>
        <sz val="10"/>
        <rFont val="Arial"/>
        <family val="2"/>
      </rPr>
      <t xml:space="preserve"> Jednokrilni prozor, Dim. 100x80</t>
    </r>
  </si>
  <si>
    <r>
      <t>~POZ 7</t>
    </r>
    <r>
      <rPr>
        <sz val="10"/>
        <rFont val="Arial"/>
        <family val="2"/>
      </rPr>
      <t xml:space="preserve"> Jednokrilni prozor, Dim. 60x80</t>
    </r>
  </si>
  <si>
    <t>4.</t>
  </si>
  <si>
    <t>Obijanje postojećeg fasadnog maltera za koji se utvrdi da je izgubio vezivna svojstva. Stavci prethodi inspekcijski pregled fasadne površine i u saradnji sa nadzornim organom označavanje oštećenih dijelova na kojima je fasadni malter izgubio vezivna svojstva. Obijanje se vrši do zdrave podloge koja može podnijeti lijepljenje slojeva termo-fasade. Tačna površina obijanja će se utvrditi nakon postavljanja skele i saglasnosti Nadzora na obim radova. Cijenom obuhvatiti obijanje maltera, čišćenje podloge, utovar i odvoz šuta na gradsku deponiju. Obračun po m2.</t>
  </si>
  <si>
    <t>5.</t>
  </si>
  <si>
    <t>Demontaža, utovar i odvoz na gradsku deponiju postojećih horizontalnih i vertikalnih oluka, sa uvodnim limovima.</t>
  </si>
  <si>
    <t>~Horizontalni oluci sa uvodnim limom</t>
  </si>
  <si>
    <t>m'</t>
  </si>
  <si>
    <t xml:space="preserve">~Vertikalni oluci </t>
  </si>
  <si>
    <t>6.</t>
  </si>
  <si>
    <t xml:space="preserve">Pazljiva demontaza postojećih limenih opsava, sa utovarom i odvozom na gradsku deponiju. </t>
  </si>
  <si>
    <t>~RŠ do 40 cm</t>
  </si>
  <si>
    <t>~RŠ do 70 cm</t>
  </si>
  <si>
    <t>7.</t>
  </si>
  <si>
    <t>Čišćenje tavanskog prostora, sa uklanjanjem otpada, eventualne uskladištene opreme ili materijala (uz dogovor sa Korisnikom o mjestu deponovanja). Obračun po m2 očišćenog tavana sa odvozom šuta na gradsku deponiju.</t>
  </si>
  <si>
    <t>8.</t>
  </si>
  <si>
    <t>Brušenje nenosivih premaza i hrđe sa fasadnih čeličnih elemenata. Na očišćenu podlogu nanijeti antikorozivni temeljni premaz, međupremaz i završni lak. Izvršiti zaštitu okolnih elemenata prije farbanja. Obračun po komadu.</t>
  </si>
  <si>
    <t>~Stubovi i grede nadstršnice Ø150, l=360 cm</t>
  </si>
  <si>
    <t>~Ograda rampe za invalide Ø50, l=360 cm</t>
  </si>
  <si>
    <t>UKUPNO: PRIPREMNI RADOVI, RUŠENJE I DEMONTAŽA</t>
  </si>
  <si>
    <t>II</t>
  </si>
  <si>
    <t>ZIDARSKI, IZOLATERSKI RADOVI I MF RADOVI</t>
  </si>
  <si>
    <t>Obrada unutrašnjih špaleta  nakon montaže novih prozora. Prosječna širina špalete do 25 cm. Stavka podrazumjeva grubo i fino malterisanje, bandažiranje, mrežicom od staklenih vlakana P50,  svih spojeva sa postojećim zidom. Završno detaljno pregletovati kompletnu špaletu kao i obojiti poludisperzivnom bojom u dva sloja. Stavkom predvidjet i akrilisanje svih spojeva zid -bravarija i ostale kontakte. Obračun po dužnom metru obrađene špalete.</t>
  </si>
  <si>
    <t>m1</t>
  </si>
  <si>
    <t>Grubo i fino malterisanje  mjesta djelimicno obijenog postojećeg maltera. Malterisanje izvrsiti  produžno cementnim malterom 1:3:9 sa prethodnim spricanjem rijetkim cementnim malterom  1:3. Omalterisane povrsine moraju biti ravne, bez preloma i talasa, a ivice ostre i prave u istoj debljini kao postojeci. Malter kvasiti da ne dodje do brzog susenja. Obračun po m2.</t>
  </si>
  <si>
    <t>Nabavka, doprema i ugradnja kamene vune, ukupne debljine d=15 cm, preko aktivne parne brane koja će omogućiti ograničen prolazak vlage kroz krov. Parna brana se slobodno polaže preko betonske tavanice, sa uzdužno-poprečnim zabrtvljenim preklopima i sa mehaničkim fiksiranjem za podlogu. Brtvljenje preklopa i svih završnih kontakata vršiti samoljepivim trakama. Termoizolaciju postavljati u dva sloja sa smaknutim preklopima kako bi se neutralisali efekti toplotnih gubitaka. Obračun po m2 horizontalne projekcije ugrađene parne brane i termičke izolacije.</t>
  </si>
  <si>
    <t>UKUPNO: ZIDARSKI, IZOLATERSKI RADOVI I MF RADOVI</t>
  </si>
  <si>
    <t>III</t>
  </si>
  <si>
    <t>LIMARSKI RADOVI</t>
  </si>
  <si>
    <t>Nabavka materijala i postavljanje  opšava strehe od pocinčanog, fabrički bojenog profilisanog    lima d=0,6 mm (TR 100/20 mm, val okomito na fasadu). Cijenom obuhvatiti spojni materijal i sl. Boja po izboru investitora. Obračun po m2.</t>
  </si>
  <si>
    <t>Nabavka materijala, izrada i montaža pocinčanih polukružnih visećih horizontalnih oluka RŠ33.  Stavka uključuje kompletan rad na izradi oluka, potrebne spojne elemente i fazonske komade, uključujući kuke, završetak za oluk, uvodni lim i sl. Oluk izraditi od pocinčanog plastificiranog lima 0,6mm u boji po izboru Projektanta. Obračun po m' oluka.</t>
  </si>
  <si>
    <t>Nabavka materijala, izrada i montaža pocinčanih vertikalnih oluka. Stavka uključuje kompletan rad na izradi i montaži okrugle olučne cijevi Ø120, sa svim potrebnim radom i materijalom. Stavka uključuje kompletno montiranje sa svim potrebnim (priključnim kotlićem, šelnama na 2m' i potrebnim koljenima). Oluk izraditi od pocinčanog plastificiranog lima d=0,6mm u boji po izboru Projektanta.</t>
  </si>
  <si>
    <t xml:space="preserve">Nabavka materijala, izrada i montaža limenih opašava koji se izvode od pocinčanog lima d=0,6 mm, boje po izboru Projektanta. Lim se postavlja u sistemski fasadni profil koji se ugrađuje u sloj ljepila. Cijenom obuhvatiti sav materijal i sva spojna sredstva za postavljanje i silikoniranje lima. Obračun po m' </t>
  </si>
  <si>
    <t>Nabavka materijala, izrada i ugradnja vanjskih alu prozorskih klupica u prefabrikovanom sistemu proizvođača prozora, sa PVC završecima, u boji po izboru Projektanta, sa plastičnim čepovima na kontaktu sa termo fasadom. Klupice ugraditi prije nanošenja završnog fasadnog sloja, sa mehaničkim fiksiranjem za početni profil, sa padom prema vani, okapnicom udaljenom min. 3 cm od fasade. Cijenom predvidjeti sav potreban spojni materijal i zaštitu klupica prilikom izvedbe završne žbuke. Obračun po m' ugrađene i obrađene klupice RŠ do 35 cm.</t>
  </si>
  <si>
    <t>UKUPNO: LIMARSKI RADOVI</t>
  </si>
  <si>
    <t>IV</t>
  </si>
  <si>
    <t>BRAVARSKI RADOVI</t>
  </si>
  <si>
    <r>
      <rPr>
        <b/>
        <sz val="10"/>
        <rFont val="Arial"/>
        <family val="2"/>
      </rPr>
      <t xml:space="preserve">Napomena: </t>
    </r>
    <r>
      <rPr>
        <sz val="10"/>
        <rFont val="Arial"/>
        <family val="2"/>
      </rPr>
      <t xml:space="preserve">Prije pocetka bravarskih radova, sve mjere provjeriti po zavrsetku zidarskih mjera. Svu bravariju predviđenu predmjerom radova, na objekat  dopremiti finalno obrađenu, sa ugrađenim staklom i okovom, zaštićenu plastičnom folijom. Montažu obaviti nakon svih grubih radova kako ne bi došlo do oštećenja pozicije. Sve pozicije kao i broj komada provjeriti na licu mjesta. Prije ugradnje,  izvođač se obavezuje na izradu radioničkih nacrta koje je dužan donijeti projektantu ili nadzoru na ovjeru i saglasnost. Šeme otvaranja potvrditi i sa Korisnikom prostora. U slučaju eventualnih odstupanja od projektovanih šema, potrebno tražiti saglasnost Projektanta ili Nadzora. U sklopu ovjere od projektanta ulazi i definitivan izbor vrste, kvaliteta, boje, dimezija, obrade, okova, stakla i slično. Ugradnja se vrši po smjernicama za montažu, sa obučenim i ovlaštenim osobama za ugradnju, uz obavezno zapunjavanje spoja štoka i zida PU pjenom, te ugradnjom ekspandirajuće vodonepropusne paropropusne brtvene trake u prostor između stoka i spalete. Prije ugradnje, Nadzornom organu na odobrenje dostaviti proračun termičke provodljivosti sistema (staklo, krilo, okvir) i tehničke listove proizvodjača profila koji se ugradjuju. Sve gore navedeno ulazi u jediničnu cijenu i neće se posebno obračunavati. </t>
    </r>
  </si>
  <si>
    <t xml:space="preserve">Nabavka materijala, radionička izrada i montaža na objektu vanjskih otvora izrađenih od PVC petokomornih profila, ojačanih čeličnim nehrđajućim profilima i sistemom zaptivanja EPDM gumom (koeficijent prolaza toplote Uw=1,2 W/m2K; Rw&gt;33dB). Pozicije se montiraju na početni profil. Otvori su snabdjeveni prvoklasnim okovima, ostakljeni toplinskim dvostrukim izolacijskim staklom 4+16+4. mm sa Low-e premazom, punjeni argonom. </t>
  </si>
  <si>
    <t>Zrakopropusnost otvora je klase 4, vodonepropusnost klase 9A, otpornost na opterećenje vjetrom klase B5, klase protuprovalnosti RC2. Krilo prozora snabdjeti odgovarajućim okovom za otvaranje oko horizontalne i vertikalne ose. Za pozicije sa visokim parapetom obezbijediti potezne ručke na visini prilagođenoj korisniku. Visine šteka prilagoditi visini korisnika. Posebnu pažnju obratiti na stabilnost elementa, eventualnim ojačanjima po vertikali i horizontali, te eventualnim slijepim štokovima na udaru nove termo fasade u fasadni otvor. Dimenzije provjeriti na licu mjesta, sve ostalo izvoditi prema pratećim šemama bravarije. Boja stolarije po izboru projektanta. Obračun po komadu finalno ugrađenog i obrađenog elementa.</t>
  </si>
  <si>
    <t>Nabavka materijala, izrada, transport i ugradnja bravarskih pozicija napravljenih od Alu profila FEAL ili slicno, dubine ugradnje 60 mm sa prekinutim termickim mosta  plastificirani u boji po izboru Projektanta. Okovi na vratima su prvoklasni, tri usadne šarke po krilu, kvaku ili inoxni rukohvat, bravu ukopavajuću sa cilindričnim uloškom i tri ključa.  Vrata sa donje strane imaju četkice(gumu) radi sprečavanja produvavanja. U jediničnu cijenu uključiti sav potreban  alat, dodatni materijal, silikoniranje, odbojnike za vrata, opsivne lajsne kao i pomoćni pribor. Sve pozicije vrata i segmenata u zonama visoke frekvencije, se izvode od dvostrukog lamistal stakla 3.3.2.+16+3.3.2. mm sa Low-e premazom, punjeni argonom. Pojedini dijelovi ispunjeni termo pvc panelom. Sve ostale specifikacije kao u šemama bravarije. Obračun po kom. finalno ugrađenog i obrađenog elementa.</t>
  </si>
  <si>
    <r>
      <t>~POZ 1</t>
    </r>
    <r>
      <rPr>
        <sz val="10"/>
        <rFont val="Arial"/>
        <family val="2"/>
      </rPr>
      <t xml:space="preserve"> Višedijelna staklena stijena sa jednokrilnim vratima, prozorom i automatom za zatvaranje, otvaranje vani. Dim. 260x290</t>
    </r>
  </si>
  <si>
    <t>Nabavka, izrada i montaža unutrašnjih prefabrikovanih PVC  klupica širine do 25 cm, površinske debljine d=2,0 cm, vidne širine 4,0 cm, sa prefabrikovanim završetcima na krajevima klupice. Obračun po m' finalno ugrađene klupice.</t>
  </si>
  <si>
    <t>UKUPNO: BRAVARSKI RADOVI</t>
  </si>
  <si>
    <t>V</t>
  </si>
  <si>
    <t>FASADERSKI RADOVI</t>
  </si>
  <si>
    <t xml:space="preserve">Nabavka materijala i izrada termoizolacione fasade (sistem jednog proizvođača) sa postavljanjem fasadnog EPS-a toplinske provodljivosti 0,036 Wm/k, standard EN 13163,  dim. 50/100 cm. Kod postavljanja izolacije koristiti početni Al-profil d=10 cm, pričvršćen tiplovima. Za osiguranje i učvršćivanje izolacionih ploča pored lijepka  koristiti i plastične tiplove (4-6 kom/m2).  Za obradu  oko prozora, vrata i drugih lomova /vertikalni spoj/ koristiti ugaonu  PVC lajsnu koja se postavlja utiskivanjem u ljepilo. Za obradu horizontalnih lomova / nadvoji, istaci, balkoni.../ koristiti PVC okapnu lajsnu. Mrežica se postavlja na ljepilo i nakon toga nanosi završni sloj  granulacije 1,5-3 mm;  80 % površine bijele boje, a 20 % u boji  po izboru investitora. Završni sloj je akrilna fasada. Cijenom obuhvatiti sve pripremne radove.  Ugrađene komponente moraju biti od jednog proizvođača sa potrebnom atestnom dokumentacijom. Na sastavu sa stolarijom postaviti APU lajsne.
Kod obračuna površina svi otvori  se odbijaju u cjelosti jer se špalete posebno obračunavaju.
Prije početka radova treba odabrati sistem renomiranog proizvođača i u svemu se držati uputa proizvođača za predmerne radove. Obavezna upotreba svih predviđenih sistemskih elemenata kao što su: soklprofili, zaštitni profil protiv podlijevanja kiše sa mrežicom, prefabrikovana dilaticiona traka, tipli sa upustnom glavom, izolacijski poklopac za turban dibla, i ostalo po preporuci proizvođača. Navedeni elementi su sastavni dio sistema fasade i ne obračunavaju se posebno. </t>
  </si>
  <si>
    <t xml:space="preserve">Podloga mora biti čvrsta, nosiva, bez zaprljanja i odvojenih supstanci i dijelova, suha i upojna. Površinu treba očistiti suhim postupkom: čeličnim četkama i četkama za otprašivanje i mokrim postupkom: topla voda pod pritiskom. Na predhodno otprašenu, opranu i osušenu podlogu nanijeti sredstvo za grundiranje za izjednačenje čvrstih, poroznih podloga koje upijaju jako ili neravnomjerno, prikladno za vanjsku upotrebu. Sredstvo za grundiranje mora biti visokokvalitetno i renomiranih proizvođača,  potrebna dostava tehničkog lista proizvoda, atesta i preporuke proizvođača da odgovara namjeni. </t>
  </si>
  <si>
    <t>Na grundiranu i osušenu podlogu lijepiti EPS ili XPS ploče projektovane debljine kvalitetnim ljepilom za lijepljenje stiropora (približna potrošnja 5,5 kg/m2). Izvršiti diblovanje tiplom potrošnje 6 kom/m2. Upuštenu glavu dibla prekriti odgovarajućim izolacionim poklopcem, a spoj između EPS ili XPS ploča zapuniti ''tečnim stiroporom''. Tako pripremljenu površinu pregletovati sa ljepilom za gletovanje, orijentacione potrošnja 4,5 kg/m2 i zatim na  mokro utopiti mrežicu sa staklenim vlaknima, potrošnja 1,1 m/ m2. Utopljenu mrežicu pregletovati sa ljepilom za lijepljenje i armiranje.</t>
  </si>
  <si>
    <t>Tako pripremljenu podlogu grundirati toniranim grundom koji se  na pregletovanu površinu nanosi valjkom. Nakon 24 h nanijeti silikatni fasadni malter ili kulirplast toniran po izboru projektanta. Sve raditi prema uputstvu proizvođača.</t>
  </si>
  <si>
    <t>Širina špalete do 35 cm. Na kontaktu fasade sa prozorskim otvorima, koristiti samoljepljivi špaletni PVC profil sa elastičnom vodootpornom trakom-APU lajsne. Na svim špaletama iznad otvora postaviti tipske okapne profile. Radove je potrebno izvoditi prema uputstvu i tiskim detaljima proizvođača sistema.</t>
  </si>
  <si>
    <r>
      <t xml:space="preserve">Nabavka materijala i izrada fasade I podgleda grijanih prostora sa finalnim slojem </t>
    </r>
    <r>
      <rPr>
        <b/>
        <sz val="10"/>
        <rFont val="Arial"/>
        <family val="2"/>
      </rPr>
      <t>akrilnog fasadnog maltera i termikom EPS=10,0cm.</t>
    </r>
  </si>
  <si>
    <r>
      <t xml:space="preserve">Nabavka materijala i izrada fasade (podgled negrijanih prostora, atika ravnog krova i negrijani prostori) sa finalnim slojem </t>
    </r>
    <r>
      <rPr>
        <b/>
        <sz val="10"/>
        <rFont val="Arial"/>
        <family val="2"/>
      </rPr>
      <t>akrilnog fasadnog maltera i termikom EPS=5,0cm.</t>
    </r>
  </si>
  <si>
    <r>
      <t xml:space="preserve">Nabavka materijala i izrada fasade (obrada špaleta) sa finalnim slojem </t>
    </r>
    <r>
      <rPr>
        <b/>
        <sz val="10"/>
        <rFont val="Arial"/>
        <family val="2"/>
      </rPr>
      <t>akrilnog fasadnog maltera i termikom EPS=3,0cm.</t>
    </r>
  </si>
  <si>
    <r>
      <t xml:space="preserve">Nabavka materijala i izrada fasade (negrijani prostori) sa finalnim slojem </t>
    </r>
    <r>
      <rPr>
        <b/>
        <sz val="10"/>
        <rFont val="Arial"/>
        <family val="2"/>
      </rPr>
      <t>akrilnog fasadnog maltera.</t>
    </r>
  </si>
  <si>
    <r>
      <t xml:space="preserve">Nabavka materijala i izrada fasade sa finalnim slojem </t>
    </r>
    <r>
      <rPr>
        <b/>
        <sz val="10"/>
        <rFont val="Arial"/>
        <family val="2"/>
      </rPr>
      <t>kulirplastom i termikom XPS=5,0cm.</t>
    </r>
  </si>
  <si>
    <r>
      <t xml:space="preserve">Nabavka materijala i izrada fasade sa finalnim slojem </t>
    </r>
    <r>
      <rPr>
        <b/>
        <sz val="10"/>
        <rFont val="Arial"/>
        <family val="2"/>
      </rPr>
      <t>kulirplastom.</t>
    </r>
  </si>
  <si>
    <t>Nabavka materijala i izrada i montaža slojeva termo fasade dijela parapeta ispod vanjske klupice širine do 30 cm koji se sastoji od grunda, EPS-a debljine 3,0 cm ljeplenog + ljepilo+mrežica. Obračun po m2 obrađenog parapeta ispod vanjske klupice.</t>
  </si>
  <si>
    <t>UKUPNO: FASADERSKI RADOVI</t>
  </si>
  <si>
    <t>VI</t>
  </si>
  <si>
    <t>ELEKTRO INSTALACIJE</t>
  </si>
  <si>
    <t>Pregled postojeće gromobranske instalacije, te eventualna nabavka i montaža čelične trake, toplo pocinkovana traka Fe/Zn  20 x 3 mm, za reparaciju oštećenih dijelova.</t>
  </si>
  <si>
    <t xml:space="preserve">Nabavka i montaža kutija  i poklopaca na fasadi za mjerni spoj  i izrada mjernog spoja. </t>
  </si>
  <si>
    <t>Sitni spojni i montažni materijal  i traka (ukrsni komadi, obujmice za oluk, tiple, vezice, vijci, izrada galvanskih spojeva i sl.).</t>
  </si>
  <si>
    <t>Ispitivanje, mjerenje otpora rasprostiranja uzemljivača, provjeravanje veza i svih spojeva gromobranske instalacije, ispitivanje svih instalacija izjednačavanja potencijala i pribavljanje atesta i elaborata.</t>
  </si>
  <si>
    <t>UKUPNO: ELEKTRO INSTALACIJE</t>
  </si>
  <si>
    <t>REKAPITULACIJA</t>
  </si>
  <si>
    <t>UKUPNO:</t>
  </si>
  <si>
    <t>PDV 17%:</t>
  </si>
  <si>
    <t>SVE UKUPNO:</t>
  </si>
  <si>
    <t>PREDMJER I PREDRAČUN RADOVA</t>
  </si>
  <si>
    <t xml:space="preserve">GRAĐEVINSKI  I GRAĐEVINSKO ZANATSKI RADOVI </t>
  </si>
  <si>
    <t>R.br.</t>
  </si>
  <si>
    <t>Opis radova</t>
  </si>
  <si>
    <t>J.mj.</t>
  </si>
  <si>
    <t>Jed.
cijena</t>
  </si>
  <si>
    <t>Ukupno bez PDV-a</t>
  </si>
  <si>
    <t>I  Pripremni radovi</t>
  </si>
  <si>
    <t>1.1.</t>
  </si>
  <si>
    <t>Pažljiva demontaža raznih postojećih limenih opšava po uputama nadzora, utovar i odvoz na deponiju .</t>
  </si>
  <si>
    <t>1.2.</t>
  </si>
  <si>
    <r>
      <rPr>
        <b/>
        <sz val="11"/>
        <rFont val="Calibri"/>
        <family val="2"/>
        <charset val="238"/>
      </rPr>
      <t xml:space="preserve">Demontaža i ponovna montaža </t>
    </r>
    <r>
      <rPr>
        <sz val="11"/>
        <rFont val="Calibri"/>
        <family val="2"/>
      </rPr>
      <t>antena, klima uređaja,ventilacija, nosača zastava,raznih prekidača, sijalica... i svih ostalih vidljivih elemenata i opreme na krovu i fasadi a nakon završetka krovopokrivačkih i fasaderskih radova.Prije demontaže napraviti zapisnik o ispravnosti istih uređaja i opreme. Uracunati potrbna prosirenja za montazu klima kao i eventualno punjenje istih.</t>
    </r>
  </si>
  <si>
    <t>Pauš.</t>
  </si>
  <si>
    <t>1.3.</t>
  </si>
  <si>
    <t>Obijanje oštećenih,labavih i ,,podklobučenih,, dijelova fasade do zdrave površine.</t>
  </si>
  <si>
    <t>1.4.</t>
  </si>
  <si>
    <t>Pažljiva demontaža postojecih limenih horizontalnih i vertikalnih oluka sa spojnicama, utovar i odvoz na deponiju .</t>
  </si>
  <si>
    <t>1.5.</t>
  </si>
  <si>
    <t>Demontaža vanjskih prozorskih klupica sa zapisnickom predajom investitoru ili odvozom na deponiju.</t>
  </si>
  <si>
    <t>1.6.</t>
  </si>
  <si>
    <t>Pažljiva demontaža gromobranske instalacije te ponovna ugradnja .</t>
  </si>
  <si>
    <t>1.7.</t>
  </si>
  <si>
    <t>Zauzgrtanje postojeceg kamenog agregata na ravnom krovu te ponovno razastiranje nakon sanacije ravnog krova.</t>
  </si>
  <si>
    <t>1.8.</t>
  </si>
  <si>
    <t>Skidanje postojeceg limenog krova sa svim pripadajucim opsavima</t>
  </si>
  <si>
    <t>1.9.</t>
  </si>
  <si>
    <t>Skidanje postojeceg pokrova od crijepa sa svim pripadajucim opsavima</t>
  </si>
  <si>
    <t>1.10.</t>
  </si>
  <si>
    <t xml:space="preserve">Izmještanje postojećih liveno-željeznih olučnjaka ubetoniranih u trotoare, zbog postavljanja termo-fasade. Stavkom obuhvatiti razbijanje betonskog trotoara, pomjeranje postojećih vertikala, zamjenu dotrajalih i oštećenih fazonskih komada, ponovno betoniranje, čišćenje, bojenje i dovođenje u funkciju.  Obračun po kom.
</t>
  </si>
  <si>
    <t>1.11.</t>
  </si>
  <si>
    <t>Čišćenje tavanice kako bi se postavila termoizolacija na bet.plocu</t>
  </si>
  <si>
    <t xml:space="preserve">Ukupno  </t>
  </si>
  <si>
    <t>II Zidarski  radovi</t>
  </si>
  <si>
    <t>2.1.</t>
  </si>
  <si>
    <t>Grubo malterisanje obijenih dijelova fasade i novih zidova kako bi se pripremila površina za postavljanje ,,Demit,, fasade. Cijenomo obuhvatiti pripremne radove i  cementni ,,špric,, malter. Obračun po m2.</t>
  </si>
  <si>
    <t>2.2.</t>
  </si>
  <si>
    <t>Izrada završnog sloja fasade sa potrebnom podlogom na sve vidne dijelove fasade koje nisu dio grijanog prostora(atike,zabati,podgledi i sl.). Cijenom obuhvatiti pripremne radove i skelu.</t>
  </si>
  <si>
    <t xml:space="preserve">Ukupno </t>
  </si>
  <si>
    <t>III   Fasaderski radovi</t>
  </si>
  <si>
    <r>
      <t>Nabavka materijala i izrada termoizolacione fasade-tip demit (sistem jednog proizvođača) sa postavljanjem fasadnog   EPS - F 100 toplinske provodljivosti 0,036 Wm/k, standard EN 13163,  dim. 50/100 cm. Kod postavljanja izolacije koristiti početni Al-profil d=10 cm, pričvršćen tiplovima. Za osiguranje i učvršćivanje izolacionih ploča pored lijepka  koristiti i plastične tiplove (4-6 kom/m2).  Za obradu  oko prozora, vrata i drugih lomova /vertikalni spoj/ koristiti ugaonu  PVC lajsnu koja se postavlja utiskivanjem u ljepilo. Za obradu horizontalnih lomova / nadvoji, istaci, balkoni.../ koristiti PVC okapnu lajsnu. Mrežica se postavlja na ljepilo i nakon toga nanosi završni sloj  granulacije 1,5-3 mm;  80 % površine bijele boje, a 20 % u boji  po izboru investitora. Završni sloj je akrilna</t>
    </r>
    <r>
      <rPr>
        <sz val="11"/>
        <color indexed="10"/>
        <rFont val="Calibri"/>
        <family val="2"/>
        <charset val="238"/>
      </rPr>
      <t xml:space="preserve"> </t>
    </r>
    <r>
      <rPr>
        <sz val="11"/>
        <rFont val="Calibri"/>
        <family val="2"/>
        <charset val="238"/>
      </rPr>
      <t xml:space="preserve">fasada. Cijenom obuhvatiti pripremne radove i skelu.  Ugrađene komponente moraju biti od jednog proizvođača sa potrebnom atestnom dokumentacijom. Na sastavu sa stolarijom postaviti APU lajsne.
</t>
    </r>
    <r>
      <rPr>
        <b/>
        <u/>
        <sz val="11"/>
        <rFont val="Calibri"/>
        <family val="2"/>
        <charset val="238"/>
      </rPr>
      <t>Kod obračuna površina svi otvori  se odbijaju u cjelosti jer se špalete posebno obračunavaju.</t>
    </r>
    <r>
      <rPr>
        <u/>
        <sz val="11"/>
        <rFont val="Calibri"/>
        <family val="2"/>
        <charset val="238"/>
      </rPr>
      <t xml:space="preserve">
</t>
    </r>
    <r>
      <rPr>
        <sz val="11"/>
        <rFont val="Calibri"/>
        <family val="2"/>
        <charset val="238"/>
      </rPr>
      <t>Obračun po m2</t>
    </r>
  </si>
  <si>
    <t>3.1.</t>
  </si>
  <si>
    <t>Debljina EPS-F 100  d=10 cm</t>
  </si>
  <si>
    <t>3.2.</t>
  </si>
  <si>
    <t>Debljina EPS-F 50     d=5 cm</t>
  </si>
  <si>
    <t>3.3.</t>
  </si>
  <si>
    <t>Debljina EPS-F 30     d=3 cm</t>
  </si>
  <si>
    <t>Opis kao prethodna stavka samo izrada špalete oko prozora i vrata  debljine  stiropora 3 cm./vanjske špalete/. Obračun po m1.</t>
  </si>
  <si>
    <t>3.4.</t>
  </si>
  <si>
    <t>Širina špalete  do 30 cm.</t>
  </si>
  <si>
    <t>3.5.</t>
  </si>
  <si>
    <t>Širina špalete  do 50 cm.</t>
  </si>
  <si>
    <t>3.6.</t>
  </si>
  <si>
    <t>Nabavka i postavljanje vanjske termofasade soklenih zidova  od ekstrudiranog polistirena (XPS), postavljenog na ljepilo, obrađenog utiskivanjem staklene mrežice u ljepilo, impregnacijom i završnom obradom kulirplastom u tonu i granulaciji po izboru investitora. Obračun po m2.</t>
  </si>
  <si>
    <t>3.7.</t>
  </si>
  <si>
    <t>Debljina XPS   5 cm</t>
  </si>
  <si>
    <t>Nabavka i ugradnja prozorskih vanjskih  klupica od Pocincanog plastificiranog- lima d=0,7 mm  sa bočnim plastičnim završecima. Cijenom obuhvatiti podlogu  od XPS-a debljine  3 cm sa obradom lijepka.  Prepust preko fasadne ravni min. 3 cm, Obračun po m1.</t>
  </si>
  <si>
    <t>3.8.</t>
  </si>
  <si>
    <t xml:space="preserve">Širina do 40 cm.                  </t>
  </si>
  <si>
    <t xml:space="preserve"> Ukupno </t>
  </si>
  <si>
    <t>IV  Krovopokrivački, Limarski i Izolaterski radovi</t>
  </si>
  <si>
    <t>4.1.</t>
  </si>
  <si>
    <t>Nabavka i postavljanje staklene tkanine 120gr/m2 kao razdjeljni sloj i sloj za poboljšanje vatrootp. za sve krov.sustave sa sintetičkom H.I. Dobaviti i slobodno položiti na podlogu prije polaganja XPS-a. Preklopi 10 cm</t>
  </si>
  <si>
    <t>4.2.</t>
  </si>
  <si>
    <t>Nabavka i ugradnja  termoizolacije krova koji se polaze na razdjelni sloj preko postojece bitumen.izolacije kao XPS ploče debljine 10cm. Obračun po m2.</t>
  </si>
  <si>
    <t>4.3.</t>
  </si>
  <si>
    <t>Nabava doprema i ugradnja geotekstila koji se prostire preko XPS-a , napravljen od toplinski-otvrdnutih vlakana, stabiliziran za otpornost na UV zračenje. - 300gr, .Obračun po m2</t>
  </si>
  <si>
    <t>4.4.</t>
  </si>
  <si>
    <t>Nabavka i ugradnja završnog hidroizolacionog sloja ravnog krova -Termoplastična polyolefinska membrana (TPO) ili (PVC) debljine 1,8mm kao Bauder ili Sika- visokokvalitetna ekološka jednoslojna hidroizolaciona membrana od sintetičke gume,  reflektujuće bijele boje, trajno otporna na UV zrake. Membrana je punoplošno armirana gustim poliesterskim pletivom, potpuno homogene i trajnostabilne strukture cijelog presjeka. Zadržava trajnu dimenzinalnu stabilnost u ekstremnim temperaturnim rasponima, uz visoke otpornosti na sile vlačnih naprezanja i tačkastih proboja. Membrana propisno pričvršćena, međusobno zavareni spojevi po uputstvu i detaljima  proizvođača.  Stavkom obuhvatiti i ugradnju  folije uz zidove višeg dijela objekta, opšave atike, dimnjaka, ventilacija, itd... sa završnom i kasiranim Al lajsnom.  
Obračun po m2 pokrivene površine.</t>
  </si>
  <si>
    <t>4.5.</t>
  </si>
  <si>
    <t>Nabava doprema i ugradnja krovnih HP slivnika DN 110, sa PVC kragnom D=360 mm za lijepljenje sa folijom i hvatačem lišća 180 mm. Podrazumijeva se i skidanje postojecih.              Obračun po kom</t>
  </si>
  <si>
    <t>4.6.</t>
  </si>
  <si>
    <t>Izrada i postavljanje novih tipskih odzracnika(od proizvođaca ugrađene folije).  Obračun po kom.</t>
  </si>
  <si>
    <t>4.7.</t>
  </si>
  <si>
    <t>Nabavka i ugradnju termoizolacije poda tavanskog prostora debljine 15 cm  od polutvrde mineralne vune 50kg/m3, sa PVC folijom sa donje strane, jednostruko. Obračun po m2.</t>
  </si>
  <si>
    <t>4.8.</t>
  </si>
  <si>
    <t>Pokivanje krova daskom po rogovima d=2,4cm. Obračun po m2.</t>
  </si>
  <si>
    <t>4.9.</t>
  </si>
  <si>
    <t>Postavljanje paropropusne vodonepropusne folije po dasci. Obračun po m2.</t>
  </si>
  <si>
    <t>4.10.</t>
  </si>
  <si>
    <t>Postavljanje letve i kontraletve 3/5 i 5/5cm. Obračun po m2.</t>
  </si>
  <si>
    <t>4.11.</t>
  </si>
  <si>
    <t>Nabavka,izrada i montaža limenog pokrova od pocinčano-plastificiranog profilisanog lima d=0.7 mm (imitacija crijepa ili trapezni). Obračun po m2.</t>
  </si>
  <si>
    <t>4.12.</t>
  </si>
  <si>
    <t>Nabavka materijala izrada i montza celicne podkonstrukcije fasadnih sendvic panela. U cijenu uracunata temeljna i zavrsna zastita celicne podkonstrukcije,potrebni rad dizalice te spojni materijal za montazu.                   Obracun po kg</t>
  </si>
  <si>
    <t>kg</t>
  </si>
  <si>
    <t>4.13.</t>
  </si>
  <si>
    <t>Nabavka  transport i montaza fasadnih panela proizvodaca Kingspan ili slicne kvalitete. debljine d10.00 cm :sa ispunom od IPN-a. Vanjska strana panela je trapezna profilacija u boji RAL 9010 i RAL 7016, a unutrasnja strana je standardna profilacija u boji RAL 9002, limovi debljine0,60/0,40 mm. U cijenu uracunati potrebni kutni opsavi te opsavi oko stolarije kao i potrebni rad dizalice te sitni spojni materijal za montazu. Obracun po m2.</t>
  </si>
  <si>
    <t>4.14.</t>
  </si>
  <si>
    <t>Izrada i montaža raznih opšava  od alu. Bojenog lima d=0.7 mm sa nosačima od pocinčane trake. Opsavi atike, uvale, zidni opsavi, strehe, uvodni limovi, opsavi dimnjaka i ostali. Boja po izboru investitora. Obracun po duznom metru razvijene sirine.</t>
  </si>
  <si>
    <t>R.Š. 130cm</t>
  </si>
  <si>
    <t>R.Š. 80 cm</t>
  </si>
  <si>
    <t>R.Š. 50 cm</t>
  </si>
  <si>
    <t>R.Š. 40 cm</t>
  </si>
  <si>
    <t>R.Š. 30 cm</t>
  </si>
  <si>
    <t>4.15.</t>
  </si>
  <si>
    <t>Oblaganje streha čeličnim FeZn profilisanim plastificiranim limom u boji po izbori investitora d=0,7mm.U cijenu uračunati neophodnu podkonstrukciju i sitni spojni materijal.Razvijena širina je 80 cm.</t>
  </si>
  <si>
    <t>4.16.</t>
  </si>
  <si>
    <t>Nabavka,izrada i montaža snjegobrana  od pocinčano-plastificiranog lima.Snjegobrani se redaju u dva reda, postavljaju se kao i gromobrani sa fazonskim nosacima od proizvodjaca krova. Obračun po m1.</t>
  </si>
  <si>
    <t>4.17.</t>
  </si>
  <si>
    <t>Izrada i montaža horizontalnih oluka čeličnim, bojenim, plastificiranim limom d = 0,70 mm , montiraju se na kuke od pljosnog zeljeza 6x25 mm, koje su savijene prema obliku oluka . Kuke se miniziraju i boje . Obračun po m1.</t>
  </si>
  <si>
    <t>4.18.</t>
  </si>
  <si>
    <t>Nabavka i montaža vertikalnih oluka dim fi12 cm,cijenom obuhvatiti novu ovjesnu opremu i nosače .Debljina lima d=0.7 mm.</t>
  </si>
  <si>
    <t>7.1.</t>
  </si>
  <si>
    <t>Nabavka i ugradnja trake FeZn 20/3 mm sa nosacima prolagođenim krovnom nosacu.</t>
  </si>
  <si>
    <t>7.2.</t>
  </si>
  <si>
    <t>Nabavka i ugradnja križnih spojnica 60x60 mm.</t>
  </si>
  <si>
    <t>7.3.</t>
  </si>
  <si>
    <t xml:space="preserve">Nabavka i ugradnja stezaljki za krov i opšave </t>
  </si>
  <si>
    <t>7.4.</t>
  </si>
  <si>
    <t>7.5.</t>
  </si>
  <si>
    <t>pauš.</t>
  </si>
  <si>
    <t>7.6.</t>
  </si>
  <si>
    <t xml:space="preserve">REKAPITULACIJA  </t>
  </si>
  <si>
    <t>Poz.</t>
  </si>
  <si>
    <t xml:space="preserve">                    Vrsta radova</t>
  </si>
  <si>
    <t>Pripremni radovi</t>
  </si>
  <si>
    <t>Zidarski radovi</t>
  </si>
  <si>
    <t>Fasaderski radovi</t>
  </si>
  <si>
    <t>Krovopokrivacki, Limarski i Izolaterski radovi</t>
  </si>
  <si>
    <t>Gromobranska instalacija</t>
  </si>
  <si>
    <t>PDV</t>
  </si>
  <si>
    <t>Ukupno sa  PDV-om</t>
  </si>
  <si>
    <t>Rb</t>
  </si>
  <si>
    <t>Objekat</t>
  </si>
  <si>
    <t>Iznos (KM)</t>
  </si>
  <si>
    <t xml:space="preserve">A/ Ukupno  građevinsko-zanatski radovi bez PDV-a:  </t>
  </si>
  <si>
    <t>PDV  17 %</t>
  </si>
  <si>
    <t xml:space="preserve">Sve ukupno sa PDV-om: </t>
  </si>
  <si>
    <t>Mjesto:_____________________________________</t>
  </si>
  <si>
    <t>M.P.</t>
  </si>
  <si>
    <t>Datum: _____________________________________</t>
  </si>
  <si>
    <t>REKAPITULACIJA LOT 2</t>
  </si>
  <si>
    <t>OŠ Podlugovi</t>
  </si>
  <si>
    <t>Policijska stanica Ilijaš</t>
  </si>
  <si>
    <t>OŠ Porodice ef. Ramića</t>
  </si>
  <si>
    <t>Objekat: Policijska stanica Ilijaš</t>
  </si>
  <si>
    <t>V Gromobranska instalacija</t>
  </si>
  <si>
    <t>Limarski radovi</t>
  </si>
  <si>
    <t>Ravni krov</t>
  </si>
  <si>
    <t>Kosi krov</t>
  </si>
  <si>
    <t>Fasadni termopaneli na fis. sali</t>
  </si>
  <si>
    <t>Stav</t>
  </si>
  <si>
    <t>J.m.</t>
  </si>
  <si>
    <t>Objekat: JU O.Š. Porodice ef. Ramića Semizovac</t>
  </si>
  <si>
    <t>PROCJENA RADOVA</t>
  </si>
  <si>
    <t>SANACIJA OBJEKTA</t>
  </si>
  <si>
    <t>OŠ "PODLUGOVI" Ilijaš</t>
  </si>
  <si>
    <t>r.b.</t>
  </si>
  <si>
    <t>stav</t>
  </si>
  <si>
    <t>j.m.</t>
  </si>
  <si>
    <r>
      <t xml:space="preserve">Napomena: </t>
    </r>
    <r>
      <rPr>
        <sz val="10"/>
        <rFont val="HSans"/>
        <charset val="238"/>
      </rPr>
      <t xml:space="preserve">Prije početka bilo koje faze radova izvođač je dužan izvršiti detaljan uvid u postojeće stanje na objektu. U toku rušenja  ne smije doći do veće vibracije zbog stabilnosti konstrukcije postojećih elemenata. Prije odvoza demontiranih pozicija i opreme dogovoriti sa nadzorom i investitorom gdje će biti deponovani. U toku i po završetku radova izvođač je dužan odstraniti sve nečistoće, te poštovati i uvažavati prisutnost korisnika objekta (ucenici i nastavnici). Sve radove vrsiti uz maksimalnu zastitu okolnih objekata, lica koja se nalaze u objektu, a sve u skladu sa Zakonom o zastiti na radu. Skolska nastava se nece prekidati. Dinamiku radova uskladiti sa zahtjevima predstavnika Škole i Investitora. </t>
    </r>
  </si>
  <si>
    <t>Privremena demontaža kamera za video-nadzor (4), rasvjete (7), tabli (2) i slične opreme na fasadi objekta i njihova ponovna montaža po završetku fasaderskih radova sa pratećim čišćenjem i lakiranjem čeličnih elemenata. Demontažu vršiti zapisnički, uz prisustvo predstavnika Škole. Radove obavljati pod vodstvom stručnog lica, pažljivo, sa pripremaom za ponovnu montažu imajući u vidu da će se dodati fasadna obloga min+10cm (produžavanje nosača, čišćenje, lakiranje). Prije nanošenje finalne fasadne žbuke obavezno provjeriti da uslijed diblovanja nisu oštećeni kablovi. Obračun paušalno.</t>
  </si>
  <si>
    <t>Demontaža postojećih fasadnih prozora i vrata. Elementi su pretežno izrađeni od drvenih profila. Ispuna je od dvostrukog stakla. Cijenom obuhvatiti demontažu natprozornika i nadvratnika,  unutrašnje i vanjske klupice, te utovar i odvoz na deponiju po izboru Investitora. Obračun po komadu.</t>
  </si>
  <si>
    <r>
      <t>~POZ 1</t>
    </r>
    <r>
      <rPr>
        <sz val="10"/>
        <rFont val="Arial"/>
        <family val="2"/>
      </rPr>
      <t xml:space="preserve"> Višedijelna staklena stijena sa dvokrilnim vratima, Dim. 260x320</t>
    </r>
  </si>
  <si>
    <r>
      <t>~POZ 2</t>
    </r>
    <r>
      <rPr>
        <sz val="10"/>
        <rFont val="Arial"/>
        <family val="2"/>
      </rPr>
      <t xml:space="preserve">  Trokrilni prozori, Dim. 240x150</t>
    </r>
  </si>
  <si>
    <r>
      <t>~POZ 3</t>
    </r>
    <r>
      <rPr>
        <sz val="10"/>
        <rFont val="Arial"/>
        <family val="2"/>
      </rPr>
      <t xml:space="preserve">  Dvokrilni prozori, Dim. 240x70</t>
    </r>
  </si>
  <si>
    <r>
      <t>~POZ 4</t>
    </r>
    <r>
      <rPr>
        <sz val="10"/>
        <rFont val="Arial"/>
        <family val="2"/>
      </rPr>
      <t xml:space="preserve">  Jednokrilni prozori, Dim. 90x70</t>
    </r>
  </si>
  <si>
    <r>
      <t>~POZ 5</t>
    </r>
    <r>
      <rPr>
        <sz val="10"/>
        <rFont val="Arial"/>
        <family val="2"/>
      </rPr>
      <t xml:space="preserve">  Četverodijelni prozor sa dva krila, Dim. 560x80</t>
    </r>
  </si>
  <si>
    <r>
      <t>~POZ 6</t>
    </r>
    <r>
      <rPr>
        <sz val="10"/>
        <rFont val="Arial"/>
        <family val="2"/>
      </rPr>
      <t xml:space="preserve">  Kopelit sa ventus nadprozornicima, Dim. 560x350</t>
    </r>
  </si>
  <si>
    <t>Pažljiva demontažate te ponovna montaža vertikalnih oluka, pripadajućih obujmica i vodokotlića. Cijenom obuhvatiti sve eventualne nastavke, fazonske komade,nosače i sl. kako bi nakom završetka fasaderskih radova sistem bio u funkciji. 
Obračun po m1.</t>
  </si>
  <si>
    <t xml:space="preserve">Pazljiva demontaza postojećih limenih opsava atike krova, sokla i sličnih elemenata na kontaktu sa novom termo fasadom, sa utovarom i odvozom na gradsku deponiju. </t>
  </si>
  <si>
    <t xml:space="preserve">Vizuelni pregled i eventualna lokalna sanacija oštećenih dijelova postojeće bitumenske hidroizolacije na ravnom krovu. Stavci prethodi inspekcijski pregled krova i u saradnji sa nadzornim organom označavanje oštećenih dijelova. </t>
  </si>
  <si>
    <t>9.</t>
  </si>
  <si>
    <t>Miniziranje i bojenje penjalica, raznih ograda, rukohvata i sl.</t>
  </si>
  <si>
    <t>Nabavka, isporuka i ugradnja materijala za eventualnu zidarsku obradu unutrašnjih i vanjskih špaleta  fasadnih   otvora nakon ugradnje  vanjske PVC stolarije širine do 25 cm. Obrada se vrši u PCM 1:2:6. sa svim potrebnim predradnjama, čišćenjem, grundiranjem, te završnim rajbanjem i sl. U cijenu uračunati nabavku i ugradnju čeličnih pocinčanih ugaonih šina, nabavku i ugradnju plastičnih zaštitnih lajsnih oko prozora i vrata, sav potreban materijal i rad, te upotrebu lake pokretne skele gdje je potrebno.  Stavci prethodi inspekcijski pregled špaleta i u saradnji sa nadzornim organom označavanje oštećenih dijelova. Obračun 10% ukupne površine špaleta.</t>
  </si>
  <si>
    <t>Bojenje unutrašnjih špaleta disperzivnom bojom 2x po izboru projektanta sa prethodnim gletovanjem 2x, sa impregnacijom i finim brušenjem poslije gletovanja. Stavkom predvidjet i akrilisanje svih spojeva zid -bravarija i ostale kontakte. Obračun po m2.</t>
  </si>
  <si>
    <t xml:space="preserve">Nabavka i ugradnja opšava raznih dimenzija od fabrički bojenog lima d=0.6 mm. Opšavi se ugrađuju na istake po fasadi, strehi, spoju nižeg i višeg dijela objekta, udubljenjima na fasadi, spoju zid-krov i sl. Cijenom obuhvatiti i neophodnu podkonstrukciju te demontažu postojećih limenih opšava i okapnica. </t>
  </si>
  <si>
    <t>~RŠ do 25 cm</t>
  </si>
  <si>
    <t>~RŠ do 45 cm</t>
  </si>
  <si>
    <t>~RŠ do 65 cm</t>
  </si>
  <si>
    <t>Nabavka materijala, izrada i ugradnja vanjskih alu prozorskih klupica u prefabrikovanom sistemu proizvođača prozora, sa PVC završecima, u boji po izboru Projektanta, sa plastičnim čepovima na kontaktu sa termo fasadom. Klupice ugraditi prije nanošenja završnog fasadnog sloja, sa mehaničkim fiksiranjem za početni profil, sa padom prema vani, okapnicom udaljenom min. 3 cm od fasade. Cijenom predvidjeti sav potreban spojni materijal i zaštitu klupica prilikom izvedbe završne žbuke. Obračun po m' ugrađene i obrađene klupice RŠ do 37 cm.</t>
  </si>
  <si>
    <r>
      <t xml:space="preserve">Izrada otvora na fasadnim dijelovima objekta škole za izradu ventilacije, sa ugradnjom cijevi </t>
    </r>
    <r>
      <rPr>
        <sz val="10"/>
        <rFont val="Calibri"/>
        <family val="2"/>
      </rPr>
      <t>Ø</t>
    </r>
    <r>
      <rPr>
        <sz val="10"/>
        <rFont val="Arial"/>
        <family val="2"/>
        <charset val="238"/>
      </rPr>
      <t>110 dužine 20cm i ugradnjom pocinčane rešetka.</t>
    </r>
  </si>
  <si>
    <t xml:space="preserve">Nabavka materijala, radionička izrada i montaža na objektu vanjskih otvora izrađenih od PVC petokomornih profila, ojačanih čeličnim nehrđajućim profilima i sistemom zaptivanja EPDM gumom (koeficijent prolaza toplote Uw=1,2 W/m2K; Rw&gt;33dB). Pozicije se montiraju na početni profil. Otvori su snabdjeveni prvoklasnim okovima, ostakljeni toplinskim dvostrukim izolacijskim staklom 6+16+4. mm sa Low-e premazom, punjeni argonom. Donji dijelovi prozora u učionicama se izvode od mraz stakla. </t>
  </si>
  <si>
    <r>
      <t>~POZ 6</t>
    </r>
    <r>
      <rPr>
        <sz val="10"/>
        <rFont val="Arial"/>
        <family val="2"/>
      </rPr>
      <t xml:space="preserve">  Višedijela staklena stijena sa šest krila, Dim. 560x350</t>
    </r>
  </si>
  <si>
    <t>1a.</t>
  </si>
  <si>
    <t>Izrada i ugradnja sigurnosno-zaštitnih prozorskih  rešetki od pocinčano-plastificiranih cijevi kvadratnog presjeka 20/20 mm na međusobnom razmaku od 10 cm i okvirima 40/40 cm. Obračun po m2</t>
  </si>
  <si>
    <r>
      <rPr>
        <b/>
        <sz val="10"/>
        <rFont val="Arial"/>
        <family val="2"/>
      </rPr>
      <t>~POZ 6</t>
    </r>
    <r>
      <rPr>
        <sz val="10"/>
        <rFont val="Arial"/>
        <family val="2"/>
      </rPr>
      <t xml:space="preserve"> Dim. 560X350, vanjske</t>
    </r>
  </si>
  <si>
    <r>
      <rPr>
        <b/>
        <sz val="10"/>
        <rFont val="Arial"/>
        <family val="2"/>
      </rPr>
      <t>~POZ 6</t>
    </r>
    <r>
      <rPr>
        <sz val="10"/>
        <rFont val="Arial"/>
        <family val="2"/>
      </rPr>
      <t xml:space="preserve"> Dim. 560X350, unutrašnje</t>
    </r>
  </si>
  <si>
    <t>Nabavka materijala, izrada, transport i ugradnja bravarskih pozicija napravljenih od Alu profila FEAL ili slicno, dubine ugradnje 60 mm sa prekinutim termickim mosta  plastificirani u bijeloj boji. Okovi na vratima su prvoklasni, tri usadne šarke po krilu, kvaku ili inoxni rukohvat, bravu ukopavajuću sa cilindričnim uloškom i tri ključa.  Vrata sa donje strane imaju četkice(gumu) radi sprečavanja produvavanja. U jediničnu cijenu uključiti sav potreban  alat, dodatni materijal, silikoniranje, odbojnike za vrata, opsivne lajsne kao i pomoćni pribor. Sve pozicije vrata i segmenata u zonama visoke frekvencije, se izvode od dvostrukog lamistal stakla 3.3.2.+16+3.3.2. mm sa Low-e premazom, punjeni argonom. Pojedini dijelovi ispunjeni termo pvc panelom. Sve ostale specifikacije kao u stavci V.1. i šemama bravarije. Obračun po kom. finalno ugrađenog i obrađenog elementa.</t>
  </si>
  <si>
    <t xml:space="preserve">Napomena: Prije početka radova treba odabrati sistem renomiranog proizvođača i u svemu se držati uputa proizvođača za predmerne radove. Obavezna upotreba svih predviđenih sistemskih elemenata kao što su: soklprofili, zaštitni profil protiv podlijevanja kiše sa mrežicom, prefabrikovana dilaticiona traka, tipli sa upustnom glavom, izolacijski poklopac za turban dibla, i ostalo po preporuci proizvođača. Navedeni elementi su sastavni dio sistema fasade i ne obračunavaju se posebno. </t>
  </si>
  <si>
    <t>Način obračuna: Svi otvori se odbijaju, špalete se posebno obračunavaju.</t>
  </si>
  <si>
    <r>
      <t xml:space="preserve">Nabavka materijala i izrada fasade (špalete) sa finalnim slojem </t>
    </r>
    <r>
      <rPr>
        <b/>
        <sz val="10"/>
        <rFont val="Arial"/>
        <family val="2"/>
      </rPr>
      <t>akrilnog fasadnog maltera i termikom EPS=3,0cm.</t>
    </r>
  </si>
  <si>
    <r>
      <t xml:space="preserve">Nabavka materijala i izrada fasade sa finalnim slojem </t>
    </r>
    <r>
      <rPr>
        <b/>
        <sz val="10"/>
        <rFont val="Arial"/>
        <family val="2"/>
      </rPr>
      <t>akrilne žbuke.</t>
    </r>
  </si>
  <si>
    <t>Objekat: Dom zdravlja Ilijaš, ambulanta Srednje</t>
  </si>
  <si>
    <r>
      <t>~POZ 1</t>
    </r>
    <r>
      <rPr>
        <sz val="10"/>
        <rFont val="Arial"/>
        <family val="2"/>
      </rPr>
      <t xml:space="preserve"> Dvokrilna vrata sa nadsvjetlom, Dim. 160x290</t>
    </r>
  </si>
  <si>
    <r>
      <t>~POZ 2</t>
    </r>
    <r>
      <rPr>
        <sz val="10"/>
        <rFont val="Arial"/>
        <family val="2"/>
      </rPr>
      <t xml:space="preserve"> Dvokrilni prozor, Dim. 200x160</t>
    </r>
  </si>
  <si>
    <r>
      <t>~POZ 3</t>
    </r>
    <r>
      <rPr>
        <sz val="10"/>
        <rFont val="Arial"/>
        <family val="2"/>
      </rPr>
      <t xml:space="preserve"> Višedijelni prozor kopelit sa jednim krilom, Dim. 100x385</t>
    </r>
  </si>
  <si>
    <r>
      <t>~POZ 4</t>
    </r>
    <r>
      <rPr>
        <sz val="10"/>
        <rFont val="Arial"/>
        <family val="2"/>
      </rPr>
      <t xml:space="preserve"> Jednokrilni prozor, Dim. 80x90</t>
    </r>
  </si>
  <si>
    <r>
      <t>~POZ 5</t>
    </r>
    <r>
      <rPr>
        <sz val="10"/>
        <rFont val="Arial"/>
        <family val="2"/>
      </rPr>
      <t xml:space="preserve"> Dvokrilni prozor, Dim. 260x80</t>
    </r>
  </si>
  <si>
    <r>
      <t>~POZ 6</t>
    </r>
    <r>
      <rPr>
        <sz val="10"/>
        <rFont val="Arial"/>
        <family val="2"/>
      </rPr>
      <t xml:space="preserve"> Jednokrilna vrata TS sa rešetkom, Dim. 90x355</t>
    </r>
  </si>
  <si>
    <r>
      <t>~POZ 7</t>
    </r>
    <r>
      <rPr>
        <sz val="10"/>
        <rFont val="Arial"/>
        <family val="2"/>
      </rPr>
      <t xml:space="preserve"> Garažna vrata, Dim. 230x255</t>
    </r>
  </si>
  <si>
    <t>Nabavka materijala i postavljanje  opšava strehe od pocinčanog, fabrički bojenog profilisanog    lima d=0,6 mm (TR 100/20 mm, val okomito na fasadu). Cijenom obuhvatiti lokalnu sanaciju oštećenog postojećeg pokova i spojni materijal i sl. Boja po izboru investitora. Obračun po m2.</t>
  </si>
  <si>
    <t>Pažljiva demontaža krovnog pokrivača od crijepa sa krova objekta, svih opšava, oluka, oštećenih štafli, te  utovar na vozila, odvoz i istovar na deponiju ili na mjesto koje odredi investitor do 10,0 km udaljenosti.</t>
  </si>
  <si>
    <t xml:space="preserve">Pregled krovne konstrukcije (viševodni drveni krov), zamjena dotrajalih krovnih elemenata - rogova, letve, strehe. U cijenu uračunati sav potreban popratni materijal. </t>
  </si>
  <si>
    <t>m3</t>
  </si>
  <si>
    <t>Nabavka, doprema i montaža krovnog pokrova od trapeznog, sitnorebrastog, bojenog, pocinčanog lima d=0,5 mm (visina rebra 2,0 cm), prema tehničkim uvjetima za ovu vrstu radova, sa preklopima dva rebra i odgovarajućim vijcima sa gumenom brtvom. Preko postojećih rogova i remenata na sali, postaviti daščanu podlogu d=2,4 mm, TER-papir kao hidroizolacioni sloj, te podužne i poprečne letvice. U cijenu uračunati izradu vjetar lajsni, pratećih opšava na kontaktu sa termo fasadom, opšava prodora, snjegobrana i sl. Obračun prema m2 kose projekcije.</t>
  </si>
  <si>
    <t>Nabavka, izrada i montaža linijskih snjegobrana r.š. 33,30 cm od fabrički bojenog pocinčanog lima  ili plastificiranog lima u boji  u dva reda "cik-cak".</t>
  </si>
  <si>
    <r>
      <t>~POZ 4</t>
    </r>
    <r>
      <rPr>
        <sz val="10"/>
        <rFont val="Arial"/>
        <family val="2"/>
      </rPr>
      <t xml:space="preserve"> Jednokrilni prozor, Dim. 90x80</t>
    </r>
  </si>
  <si>
    <r>
      <t>~POZ 5</t>
    </r>
    <r>
      <rPr>
        <sz val="10"/>
        <rFont val="Arial"/>
        <family val="2"/>
      </rPr>
      <t xml:space="preserve"> Dvokrilni prozor, Dim. 200x80</t>
    </r>
  </si>
  <si>
    <r>
      <t>~POZ 1</t>
    </r>
    <r>
      <rPr>
        <sz val="10"/>
        <rFont val="Arial"/>
        <family val="2"/>
      </rPr>
      <t xml:space="preserve"> Dvokrilna vrata sa nadsvjetlom i automatom za zatvaranje, Dim. 160x290</t>
    </r>
  </si>
  <si>
    <t>Pregled postojeće gromobranske instalacije, te  nabavka i montaža čelične trake, toplo pocinkovana traka Fe/Zn  20 x 3 mm, za reparaciju oštećenih dijelova.</t>
  </si>
  <si>
    <t>Objekat: JU Gerontološki centar Sarajevo</t>
  </si>
  <si>
    <t>FASADA, STOLARIJA, LIMARSKI I OSTALI RADOVI</t>
  </si>
  <si>
    <t>RB</t>
  </si>
  <si>
    <t>I  PRIPREMNI RADOVI</t>
  </si>
  <si>
    <t>pausal</t>
  </si>
  <si>
    <t>Skidanje postojeceg pokrova od lima na nadstresnicama sa svim pripadajucim opsavima i odvoz na deponiju.</t>
  </si>
  <si>
    <t>1.12.</t>
  </si>
  <si>
    <t>Demontaža pozicija drvene stolarije koje se mijenjaju sa zapisnickom predajom korisniku objekta ili odvozom na deponiju. Pozicije date u shemama stolarije.</t>
  </si>
  <si>
    <t>II ZIDARSKI RADOVI</t>
  </si>
  <si>
    <t>2.3.</t>
  </si>
  <si>
    <t>Obrada unutrašnjih špaleta  nakon montaže novih prozora. Prosječna širina špalete do 30 cm. Stavka podrazumjeva grubo i fino malterisanje, bandažiranje, mrežicom od staklenih vlakana P50,  svih spojeva sa postojećim zidom. Završno detaljno pregletovati kompletnu špaletu kao i obojiti poludisperzivnom bojom u dva sloja. Obračun po dužnom metru obrađene špalete.</t>
  </si>
  <si>
    <t>2.4.</t>
  </si>
  <si>
    <t>Nabavka i ugradnja prozorskih unutarnjih PVC klupica  sa bočnim plastičnim završecima. Cijenom obuhvatiti podlogu  sa obradom lijepka, gletanje i zavrsno bojenje u pojasu do 20cm.  Sirina klupice do 30cm. Prepust preko fasadne ravni min. 1 cm, Obračun po m1.</t>
  </si>
  <si>
    <t>III   FASADERSKI RADOVI</t>
  </si>
  <si>
    <t>Nabavka i ugradnja prozorskih vanjskih  klupica od pocincanog plastificiranog lima d=0,7 mm  sa bočnim plastičnim završecima koje je potrebno postaviti prije obrade spale. Cijenom obuhvatiti podlogu  od XPS-a debljine  3 cm sa obradom lijepka i silikoniranjem ispod klupice.  Prepust preko fasadne ravni min. 3 cm, Obračun po m1.</t>
  </si>
  <si>
    <t>IV  STOLARSKI RADOVI</t>
  </si>
  <si>
    <r>
      <t xml:space="preserve">Izrada, transport i montaža ostakljenih prozora i vrata, izgleda i dimenzija prema šemi. Prozor izrađen od petokomornih PVC profila ojačannih čeličnim nerđajućim profilima i sistemom zaptivanja EPDM gumom (Uf ≤ 1,3W/m2K). Boja bijela. Prozor zastakliti  termoizolacionim niskoemisionim staklom 4+16A+4 lowe, punjeno argonom i dihtovati trajno elastičnom EPDM gumom (Ug ≤ 1.1 W/m²K). Ukupan koeficijent prolaza toplote za prozor je </t>
    </r>
    <r>
      <rPr>
        <b/>
        <sz val="11"/>
        <color indexed="8"/>
        <rFont val="Calibri"/>
        <family val="2"/>
        <charset val="238"/>
      </rPr>
      <t>Uw ≤ 1,2 W/m²K</t>
    </r>
    <r>
      <rPr>
        <sz val="11"/>
        <color indexed="8"/>
        <rFont val="Calibri"/>
        <family val="2"/>
        <charset val="238"/>
      </rPr>
      <t xml:space="preserve">, Rw&gt;33dB. Zrakopropusnost klase 4, vodonepropusnost klase 9A, otpornost na optrećenje vjetrom klase B5. Krilo prozora snabdjeti odgovarajućim okovom za otvaranje oko horizontalne i vertikalne osi i kvakom. Zakačke rasporediti  po cijelom obimu krila na međusobnom odstojanju max. 60 cm. Za sve stolarske pozicije obezbjediti stabilnost statičkim proračunom, te ih na  osnovu njega izvesti i ugraditi (dostaviti ovjeren statički proračun).
</t>
    </r>
    <r>
      <rPr>
        <b/>
        <sz val="11"/>
        <color indexed="8"/>
        <rFont val="Calibri"/>
        <family val="2"/>
        <charset val="238"/>
      </rPr>
      <t xml:space="preserve">Pri izradi i ugradnji prozora obavezno ugraditi dodatni  podprofil za prozorsku klupicu. Predviditi i ugradnju mehanizma za otvaranje zbog visine pozicija.       NAPOMENA: Sve mjere provjeriti na licu mjesta
</t>
    </r>
    <r>
      <rPr>
        <sz val="11"/>
        <color indexed="8"/>
        <rFont val="Calibri"/>
        <family val="2"/>
        <charset val="238"/>
      </rPr>
      <t>Obračun po kom.</t>
    </r>
  </si>
  <si>
    <t>5.1.</t>
  </si>
  <si>
    <t>Vrata - Dim.  80/ 255cm  POZICIJA1</t>
  </si>
  <si>
    <t>5.2.</t>
  </si>
  <si>
    <t>Prozor    - Dim. 210/ 160 cm POZICIJA2</t>
  </si>
  <si>
    <t>5.3.</t>
  </si>
  <si>
    <t>Prozor - Dim. 110/ 160 cm POZICIJA3</t>
  </si>
  <si>
    <t>5.4.</t>
  </si>
  <si>
    <t>Prozor - Dim.  190/70 cm POZICIJA4</t>
  </si>
  <si>
    <t>5.5.</t>
  </si>
  <si>
    <t>Prozor - Dim.  190/ 230cm POZICIJA5sa poteznim mehanizmom za otvaranje i sigurnosnim staklom) dostaviti staticki proracun</t>
  </si>
  <si>
    <t>5.6.</t>
  </si>
  <si>
    <t>Prozor - Dim.  35/70 cm POZICIJA6</t>
  </si>
  <si>
    <t>5.7.</t>
  </si>
  <si>
    <t>Prozor - Dim.  270/ 70 cm POZICIJA7</t>
  </si>
  <si>
    <t>5.8.</t>
  </si>
  <si>
    <t>Vrata - Dim.  180/ 255cm POZICIJA8</t>
  </si>
  <si>
    <t>5.9.</t>
  </si>
  <si>
    <t>Vrata - Dim.  90/ 285 cm POZICIJA9</t>
  </si>
  <si>
    <t>5.10.</t>
  </si>
  <si>
    <t>Vrata - Dim.  160/ 285 cm POZICIJA10</t>
  </si>
  <si>
    <t>V  LIMARSKI RADOVI</t>
  </si>
  <si>
    <t>Izrada i montaža raznih opšava  od alu. Bojenog lima d=0.7 mm sa nosačima od pocinčane trake. Boja po izboru investitora. Obracun po duznom metru razvijene sirine.</t>
  </si>
  <si>
    <t>R.Š. -20 cm</t>
  </si>
  <si>
    <t>R.Š. 20-30 cm</t>
  </si>
  <si>
    <t>R.Š. 30-40 cm</t>
  </si>
  <si>
    <t>R.Š. 40-50 cm</t>
  </si>
  <si>
    <t>R.Š. 60-70 cm</t>
  </si>
  <si>
    <t>Čišćenje, miniziranje i lakiranje metalnih dijelova  balkonske ograde, balkona i pozarnog stepeništa. Obavezno pogledati na licu mjesta. Obračun po m1</t>
  </si>
  <si>
    <t>VI GROMOBRANSKA INSTALACIJA</t>
  </si>
  <si>
    <t>Stolarski radovi</t>
  </si>
  <si>
    <t>Ukupno bez PDV-a:</t>
  </si>
  <si>
    <t>Ukupno sa  PDV-om:</t>
  </si>
  <si>
    <t>KJU Gerontoloski centar</t>
  </si>
  <si>
    <t>Ambulanta Srednje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</si>
</sst>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1">
    <font>
      <sz val="11"/>
      <color theme="1"/>
      <name val="Calibri"/>
      <family val="2"/>
      <scheme val="minor"/>
    </font>
    <font>
      <sz val="10"/>
      <name val="Arial"/>
      <family val="2"/>
    </font>
    <font>
      <b/>
      <sz val="10"/>
      <name val="Arial"/>
      <family val="2"/>
    </font>
    <font>
      <sz val="10"/>
      <name val="HSans"/>
    </font>
    <font>
      <b/>
      <sz val="10"/>
      <name val="HSans"/>
    </font>
    <font>
      <sz val="10"/>
      <name val="HSans"/>
      <charset val="238"/>
    </font>
    <font>
      <b/>
      <sz val="10"/>
      <name val="HSans"/>
      <charset val="238"/>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1"/>
      <color theme="1"/>
      <name val="Calibri"/>
      <family val="2"/>
      <charset val="238"/>
      <scheme val="minor"/>
    </font>
    <font>
      <sz val="11"/>
      <color rgb="FFFF0000"/>
      <name val="Calibri"/>
      <family val="2"/>
      <charset val="238"/>
      <scheme val="minor"/>
    </font>
    <font>
      <sz val="11"/>
      <color indexed="8"/>
      <name val="Calibri"/>
      <family val="2"/>
    </font>
    <font>
      <i/>
      <sz val="10"/>
      <name val="Bodoni Cirilica"/>
      <family val="2"/>
    </font>
    <font>
      <sz val="11"/>
      <name val="YUFuturaL"/>
    </font>
    <font>
      <sz val="11"/>
      <name val="Arial"/>
      <family val="2"/>
    </font>
    <font>
      <sz val="11"/>
      <name val="Calibri"/>
      <family val="2"/>
      <charset val="238"/>
    </font>
    <font>
      <sz val="11"/>
      <name val="Arial CE"/>
      <family val="2"/>
      <charset val="238"/>
    </font>
    <font>
      <sz val="11"/>
      <color indexed="8"/>
      <name val="Calibri"/>
      <family val="2"/>
      <charset val="238"/>
    </font>
    <font>
      <b/>
      <sz val="11"/>
      <color indexed="8"/>
      <name val="Calibri"/>
      <family val="2"/>
      <charset val="238"/>
    </font>
    <font>
      <b/>
      <sz val="11"/>
      <name val="Calibri"/>
      <family val="2"/>
    </font>
    <font>
      <sz val="11"/>
      <name val="Calibri"/>
      <family val="2"/>
    </font>
    <font>
      <b/>
      <sz val="11"/>
      <name val="Calibri"/>
      <family val="2"/>
      <charset val="238"/>
    </font>
    <font>
      <b/>
      <sz val="14"/>
      <name val="Calibri"/>
      <family val="2"/>
    </font>
    <font>
      <b/>
      <sz val="12"/>
      <name val="Calibri"/>
      <family val="2"/>
      <charset val="238"/>
    </font>
    <font>
      <b/>
      <sz val="12"/>
      <name val="Calibri"/>
      <family val="2"/>
    </font>
    <font>
      <sz val="12"/>
      <name val="Calibri"/>
      <family val="2"/>
    </font>
    <font>
      <b/>
      <sz val="18"/>
      <name val="Calibri"/>
      <family val="2"/>
    </font>
    <font>
      <sz val="10"/>
      <name val="Arial"/>
      <family val="2"/>
      <charset val="238"/>
    </font>
    <font>
      <u/>
      <sz val="10"/>
      <color indexed="12"/>
      <name val="Arial"/>
      <family val="2"/>
      <charset val="238"/>
    </font>
    <font>
      <u/>
      <sz val="10"/>
      <color indexed="36"/>
      <name val="Arial"/>
      <family val="2"/>
      <charset val="238"/>
    </font>
    <font>
      <sz val="11"/>
      <color indexed="10"/>
      <name val="Calibri"/>
      <family val="2"/>
      <charset val="238"/>
    </font>
    <font>
      <b/>
      <u/>
      <sz val="11"/>
      <name val="Calibri"/>
      <family val="2"/>
      <charset val="238"/>
    </font>
    <font>
      <u/>
      <sz val="11"/>
      <name val="Calibri"/>
      <family val="2"/>
      <charset val="238"/>
    </font>
    <font>
      <b/>
      <sz val="18"/>
      <color theme="3"/>
      <name val="Cambria"/>
      <family val="2"/>
      <charset val="238"/>
    </font>
    <font>
      <sz val="11"/>
      <name val="Calibri"/>
      <family val="2"/>
      <scheme val="minor"/>
    </font>
    <font>
      <sz val="11"/>
      <name val="Calibri"/>
      <family val="2"/>
      <charset val="238"/>
      <scheme val="minor"/>
    </font>
    <font>
      <sz val="11"/>
      <color rgb="FF000000"/>
      <name val="Calibri"/>
      <family val="2"/>
      <charset val="238"/>
      <scheme val="minor"/>
    </font>
    <font>
      <b/>
      <sz val="10"/>
      <name val="Calibri"/>
      <family val="2"/>
      <charset val="238"/>
      <scheme val="minor"/>
    </font>
    <font>
      <b/>
      <sz val="14"/>
      <name val="Calibri"/>
      <family val="2"/>
      <charset val="238"/>
      <scheme val="minor"/>
    </font>
    <font>
      <b/>
      <sz val="11"/>
      <name val="Calibri"/>
      <family val="2"/>
      <charset val="238"/>
      <scheme val="minor"/>
    </font>
    <font>
      <sz val="11"/>
      <color theme="1"/>
      <name val="Calibri"/>
      <family val="2"/>
      <scheme val="minor"/>
    </font>
    <font>
      <b/>
      <sz val="11"/>
      <name val="Calibri"/>
      <family val="2"/>
      <scheme val="minor"/>
    </font>
    <font>
      <sz val="11"/>
      <color theme="1"/>
      <name val="Calibri Light"/>
      <family val="2"/>
      <charset val="238"/>
    </font>
    <font>
      <b/>
      <sz val="14"/>
      <name val="Calibri"/>
      <family val="2"/>
      <scheme val="minor"/>
    </font>
    <font>
      <b/>
      <sz val="10"/>
      <name val="Calibri"/>
      <family val="2"/>
      <scheme val="minor"/>
    </font>
    <font>
      <sz val="10"/>
      <name val="Calibri"/>
      <family val="2"/>
      <scheme val="minor"/>
    </font>
    <font>
      <b/>
      <sz val="12"/>
      <name val="Calibri"/>
      <family val="2"/>
      <scheme val="minor"/>
    </font>
    <font>
      <sz val="12"/>
      <name val="Calibri"/>
      <family val="2"/>
      <scheme val="minor"/>
    </font>
    <font>
      <sz val="11"/>
      <name val="Calibri Light"/>
      <family val="2"/>
      <charset val="238"/>
    </font>
    <font>
      <b/>
      <sz val="11"/>
      <name val="Arial"/>
      <family val="2"/>
    </font>
    <font>
      <b/>
      <sz val="11"/>
      <color theme="1"/>
      <name val="Calibri"/>
      <family val="2"/>
      <scheme val="minor"/>
    </font>
    <font>
      <sz val="10"/>
      <name val="Arial"/>
      <family val="2"/>
    </font>
    <font>
      <sz val="10"/>
      <color theme="3" tint="0.39997558519241921"/>
      <name val="Arial"/>
      <family val="2"/>
    </font>
    <font>
      <sz val="10"/>
      <color theme="3" tint="0.39997558519241921"/>
      <name val="HSans"/>
    </font>
    <font>
      <sz val="10"/>
      <color rgb="FFFF0000"/>
      <name val="Arial"/>
      <family val="2"/>
    </font>
    <font>
      <sz val="10"/>
      <name val="Calibri"/>
      <family val="2"/>
    </font>
    <font>
      <b/>
      <sz val="14"/>
      <name val="HSans"/>
    </font>
    <font>
      <sz val="12"/>
      <name val="Calibri"/>
      <family val="2"/>
      <charset val="238"/>
    </font>
    <font>
      <sz val="9"/>
      <name val="Calibri"/>
      <family val="2"/>
      <charset val="23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4" tint="0.79998168889431442"/>
        <bgColor indexed="64"/>
      </patternFill>
    </fill>
    <fill>
      <patternFill patternType="solid">
        <fgColor theme="9" tint="0.7999816888943144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60">
    <xf numFmtId="0" fontId="0" fillId="0" borderId="0"/>
    <xf numFmtId="0" fontId="1" fillId="0" borderId="0"/>
    <xf numFmtId="43" fontId="1" fillId="0" borderId="0" applyFont="0" applyFill="0" applyBorder="0" applyAlignment="0" applyProtection="0"/>
    <xf numFmtId="0" fontId="7" fillId="0" borderId="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21" borderId="0" applyNumberFormat="0" applyBorder="0" applyAlignment="0" applyProtection="0"/>
    <xf numFmtId="0" fontId="8" fillId="33"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9" fillId="3" borderId="0" applyNumberFormat="0" applyBorder="0" applyAlignment="0" applyProtection="0"/>
    <xf numFmtId="0" fontId="10" fillId="6" borderId="4" applyNumberFormat="0" applyAlignment="0" applyProtection="0"/>
    <xf numFmtId="0" fontId="11" fillId="7" borderId="7" applyNumberFormat="0" applyAlignment="0" applyProtection="0"/>
    <xf numFmtId="43" fontId="29" fillId="0" borderId="0" applyFont="0" applyFill="0" applyBorder="0" applyAlignment="0" applyProtection="0"/>
    <xf numFmtId="43" fontId="39" fillId="0" borderId="0" applyFont="0" applyFill="0" applyBorder="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40" fillId="0" borderId="0" applyNumberFormat="0" applyFill="0" applyBorder="0" applyAlignment="0" applyProtection="0">
      <alignment vertical="top"/>
      <protection locked="0"/>
    </xf>
    <xf numFmtId="0" fontId="17" fillId="5" borderId="4" applyNumberFormat="0" applyAlignment="0" applyProtection="0"/>
    <xf numFmtId="0" fontId="18" fillId="0" borderId="6" applyNumberFormat="0" applyFill="0" applyAlignment="0" applyProtection="0"/>
    <xf numFmtId="0" fontId="19" fillId="4" borderId="0" applyNumberFormat="0" applyBorder="0" applyAlignment="0" applyProtection="0"/>
    <xf numFmtId="0" fontId="26" fillId="0" borderId="0"/>
    <xf numFmtId="0" fontId="39" fillId="0" borderId="0"/>
    <xf numFmtId="0" fontId="26" fillId="0" borderId="0"/>
    <xf numFmtId="0" fontId="39" fillId="0" borderId="0">
      <alignment horizontal="left" vertical="center"/>
    </xf>
    <xf numFmtId="0" fontId="28" fillId="0" borderId="22">
      <alignment horizontal="justify" vertical="top" wrapText="1"/>
    </xf>
    <xf numFmtId="0" fontId="25" fillId="0" borderId="0"/>
    <xf numFmtId="0" fontId="29" fillId="8" borderId="8" applyNumberFormat="0" applyFont="0" applyAlignment="0" applyProtection="0"/>
    <xf numFmtId="0" fontId="20" fillId="6" borderId="5" applyNumberFormat="0" applyAlignment="0" applyProtection="0"/>
    <xf numFmtId="0" fontId="41" fillId="0" borderId="0" applyNumberFormat="0" applyFill="0" applyBorder="0" applyAlignment="0" applyProtection="0">
      <alignment vertical="top"/>
      <protection locked="0"/>
    </xf>
    <xf numFmtId="0" fontId="45"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4" fillId="0" borderId="0"/>
    <xf numFmtId="0" fontId="63" fillId="0" borderId="0"/>
    <xf numFmtId="0" fontId="7" fillId="0" borderId="0"/>
    <xf numFmtId="0" fontId="7" fillId="0" borderId="0"/>
    <xf numFmtId="43" fontId="29" fillId="0" borderId="0" applyFont="0" applyFill="0" applyBorder="0" applyAlignment="0" applyProtection="0"/>
  </cellStyleXfs>
  <cellXfs count="651">
    <xf numFmtId="0" fontId="0" fillId="0" borderId="0" xfId="0"/>
    <xf numFmtId="0" fontId="1" fillId="0" borderId="0" xfId="1"/>
    <xf numFmtId="0" fontId="3" fillId="0" borderId="0" xfId="1" applyFont="1" applyBorder="1"/>
    <xf numFmtId="0" fontId="3" fillId="0" borderId="0" xfId="1" applyFont="1" applyBorder="1" applyAlignment="1">
      <alignment horizontal="right" vertical="top" wrapText="1"/>
    </xf>
    <xf numFmtId="43" fontId="3" fillId="0" borderId="0" xfId="2" applyFont="1" applyBorder="1" applyAlignment="1">
      <alignment horizontal="right" wrapText="1"/>
    </xf>
    <xf numFmtId="0" fontId="1" fillId="0" borderId="0" xfId="1" applyFont="1"/>
    <xf numFmtId="0" fontId="1" fillId="0" borderId="0" xfId="1" applyFont="1" applyAlignment="1">
      <alignment horizontal="center"/>
    </xf>
    <xf numFmtId="0" fontId="1" fillId="0" borderId="0" xfId="1" applyFont="1" applyAlignment="1">
      <alignment horizontal="justify" vertical="center" wrapText="1"/>
    </xf>
    <xf numFmtId="43" fontId="1" fillId="0" borderId="0" xfId="2" applyFont="1" applyAlignment="1">
      <alignment horizontal="right" wrapText="1"/>
    </xf>
    <xf numFmtId="0" fontId="1" fillId="0" borderId="0" xfId="1" applyFont="1" applyAlignment="1">
      <alignment horizontal="right" vertical="top" wrapText="1"/>
    </xf>
    <xf numFmtId="43" fontId="1" fillId="0" borderId="0" xfId="2" applyFont="1" applyAlignment="1">
      <alignment horizontal="right"/>
    </xf>
    <xf numFmtId="0" fontId="1" fillId="0" borderId="10" xfId="1" applyFont="1" applyBorder="1" applyAlignment="1">
      <alignment horizontal="center"/>
    </xf>
    <xf numFmtId="43" fontId="1" fillId="0" borderId="10" xfId="2" applyFont="1" applyBorder="1" applyAlignment="1">
      <alignment horizontal="right" wrapText="1"/>
    </xf>
    <xf numFmtId="43" fontId="1" fillId="0" borderId="10" xfId="2" applyFont="1" applyBorder="1" applyAlignment="1">
      <alignment horizontal="right"/>
    </xf>
    <xf numFmtId="0" fontId="2" fillId="0" borderId="10" xfId="1" applyFont="1" applyBorder="1" applyAlignment="1">
      <alignment horizontal="center" vertical="center"/>
    </xf>
    <xf numFmtId="49" fontId="2" fillId="0" borderId="10" xfId="1" applyNumberFormat="1" applyFont="1" applyBorder="1" applyAlignment="1">
      <alignment horizontal="justify" vertical="center"/>
    </xf>
    <xf numFmtId="0" fontId="1" fillId="25" borderId="0" xfId="1" applyFont="1" applyFill="1" applyBorder="1" applyAlignment="1">
      <alignment horizontal="right" vertical="center" wrapText="1"/>
    </xf>
    <xf numFmtId="0" fontId="2" fillId="25" borderId="0" xfId="1" applyFont="1" applyFill="1" applyBorder="1" applyAlignment="1">
      <alignment horizontal="center" vertical="center"/>
    </xf>
    <xf numFmtId="49" fontId="2" fillId="25" borderId="0" xfId="1" applyNumberFormat="1" applyFont="1" applyFill="1" applyBorder="1" applyAlignment="1">
      <alignment horizontal="justify" vertical="center"/>
    </xf>
    <xf numFmtId="0" fontId="1" fillId="25" borderId="0" xfId="1" applyFont="1" applyFill="1" applyBorder="1" applyAlignment="1">
      <alignment horizontal="center" vertical="center"/>
    </xf>
    <xf numFmtId="43" fontId="1" fillId="25" borderId="0" xfId="2" applyFont="1" applyFill="1" applyBorder="1" applyAlignment="1">
      <alignment horizontal="right" vertical="center" wrapText="1"/>
    </xf>
    <xf numFmtId="43" fontId="1" fillId="25" borderId="0" xfId="2" applyFont="1" applyFill="1" applyBorder="1" applyAlignment="1">
      <alignment horizontal="right" vertical="center"/>
    </xf>
    <xf numFmtId="0" fontId="3" fillId="0" borderId="0" xfId="1" applyFont="1" applyFill="1"/>
    <xf numFmtId="0" fontId="3" fillId="0" borderId="17" xfId="1" applyFont="1" applyBorder="1" applyAlignment="1">
      <alignment horizontal="center"/>
    </xf>
    <xf numFmtId="43" fontId="3" fillId="0" borderId="17" xfId="2" applyFont="1" applyBorder="1" applyAlignment="1">
      <alignment horizontal="right" wrapText="1"/>
    </xf>
    <xf numFmtId="43" fontId="3" fillId="0" borderId="17" xfId="2" applyFont="1" applyBorder="1" applyAlignment="1">
      <alignment horizontal="right"/>
    </xf>
    <xf numFmtId="0" fontId="1" fillId="0" borderId="17" xfId="1" applyFont="1" applyBorder="1" applyAlignment="1">
      <alignment horizontal="left" vertical="top" wrapText="1"/>
    </xf>
    <xf numFmtId="43" fontId="1" fillId="0" borderId="17" xfId="2" applyFont="1" applyBorder="1" applyAlignment="1">
      <alignment horizontal="right" wrapText="1"/>
    </xf>
    <xf numFmtId="43" fontId="1" fillId="0" borderId="17" xfId="2" applyFont="1" applyBorder="1" applyAlignment="1">
      <alignment horizontal="right"/>
    </xf>
    <xf numFmtId="0" fontId="1" fillId="0" borderId="17" xfId="1" applyFont="1" applyBorder="1" applyAlignment="1">
      <alignment horizontal="center"/>
    </xf>
    <xf numFmtId="0" fontId="1" fillId="0" borderId="17" xfId="1" applyFont="1" applyFill="1" applyBorder="1" applyAlignment="1">
      <alignment horizontal="center"/>
    </xf>
    <xf numFmtId="43" fontId="1" fillId="0" borderId="17" xfId="2" applyFont="1" applyFill="1" applyBorder="1" applyAlignment="1">
      <alignment horizontal="right" wrapText="1"/>
    </xf>
    <xf numFmtId="43" fontId="1" fillId="0" borderId="17" xfId="2" applyFont="1" applyFill="1" applyBorder="1" applyAlignment="1">
      <alignment horizontal="right"/>
    </xf>
    <xf numFmtId="0" fontId="1" fillId="0" borderId="17" xfId="1" applyFont="1" applyBorder="1" applyAlignment="1">
      <alignment horizontal="justify" vertical="top" wrapText="1"/>
    </xf>
    <xf numFmtId="0" fontId="1" fillId="0" borderId="17" xfId="1" applyFont="1" applyBorder="1" applyAlignment="1">
      <alignment horizontal="justify" vertical="center" wrapText="1"/>
    </xf>
    <xf numFmtId="0" fontId="2" fillId="0" borderId="17" xfId="1" applyFont="1" applyBorder="1" applyAlignment="1">
      <alignment horizontal="justify" vertical="center" wrapText="1"/>
    </xf>
    <xf numFmtId="0" fontId="1" fillId="0" borderId="17" xfId="1" applyFont="1" applyBorder="1" applyAlignment="1">
      <alignment vertical="top" wrapText="1"/>
    </xf>
    <xf numFmtId="0" fontId="2" fillId="0" borderId="17" xfId="1" applyFont="1" applyFill="1" applyBorder="1" applyAlignment="1">
      <alignment horizontal="justify" vertical="center" wrapText="1"/>
    </xf>
    <xf numFmtId="0" fontId="1" fillId="0" borderId="17" xfId="1" applyFont="1" applyFill="1" applyBorder="1" applyAlignment="1">
      <alignment horizontal="justify" vertical="top" wrapText="1" readingOrder="1"/>
    </xf>
    <xf numFmtId="0" fontId="1" fillId="0" borderId="17" xfId="1" applyFont="1" applyFill="1" applyBorder="1" applyAlignment="1">
      <alignment horizontal="justify" vertical="center" wrapText="1"/>
    </xf>
    <xf numFmtId="0" fontId="1" fillId="0" borderId="17" xfId="1" applyFont="1" applyBorder="1"/>
    <xf numFmtId="0" fontId="1" fillId="0" borderId="17" xfId="1" applyNumberFormat="1" applyFont="1" applyFill="1" applyBorder="1" applyAlignment="1">
      <alignment horizontal="justify" vertical="top" wrapText="1"/>
    </xf>
    <xf numFmtId="0" fontId="3" fillId="0" borderId="17" xfId="1" applyFont="1" applyBorder="1" applyAlignment="1">
      <alignment horizontal="right" vertical="top" wrapText="1"/>
    </xf>
    <xf numFmtId="0" fontId="3" fillId="0" borderId="17" xfId="1" applyFont="1" applyBorder="1"/>
    <xf numFmtId="0" fontId="3" fillId="0" borderId="17" xfId="1" applyFont="1" applyBorder="1" applyAlignment="1">
      <alignment horizontal="justify" vertical="center" wrapText="1"/>
    </xf>
    <xf numFmtId="0" fontId="1" fillId="0" borderId="17" xfId="1" applyNumberFormat="1" applyFont="1" applyBorder="1" applyAlignment="1">
      <alignment horizontal="justify" vertical="top" wrapText="1"/>
    </xf>
    <xf numFmtId="0" fontId="1" fillId="0" borderId="17" xfId="1" applyFont="1" applyBorder="1" applyAlignment="1">
      <alignment horizontal="right" vertical="top" wrapText="1"/>
    </xf>
    <xf numFmtId="0" fontId="3" fillId="0" borderId="17" xfId="1" applyFont="1" applyBorder="1" applyAlignment="1">
      <alignment horizontal="justify" vertical="top" wrapText="1"/>
    </xf>
    <xf numFmtId="0" fontId="1" fillId="0" borderId="17" xfId="1" applyFont="1" applyFill="1" applyBorder="1" applyAlignment="1">
      <alignment horizontal="right" vertical="top" wrapText="1"/>
    </xf>
    <xf numFmtId="0" fontId="1" fillId="0" borderId="17" xfId="1" applyFont="1" applyFill="1" applyBorder="1"/>
    <xf numFmtId="0" fontId="1" fillId="0" borderId="17" xfId="1" applyFont="1" applyFill="1" applyBorder="1" applyAlignment="1">
      <alignment horizontal="justify" vertical="top" wrapText="1"/>
    </xf>
    <xf numFmtId="0" fontId="3" fillId="0" borderId="17" xfId="1" applyFont="1" applyFill="1" applyBorder="1" applyAlignment="1">
      <alignment horizontal="right" vertical="top" wrapText="1"/>
    </xf>
    <xf numFmtId="0" fontId="3" fillId="0" borderId="17" xfId="1" applyFont="1" applyFill="1" applyBorder="1"/>
    <xf numFmtId="0" fontId="3" fillId="0" borderId="17" xfId="1" applyNumberFormat="1" applyFont="1" applyFill="1" applyBorder="1" applyAlignment="1">
      <alignment horizontal="justify" vertical="top" wrapText="1"/>
    </xf>
    <xf numFmtId="0" fontId="3" fillId="0" borderId="17" xfId="1" applyFont="1" applyFill="1" applyBorder="1" applyAlignment="1">
      <alignment horizontal="center"/>
    </xf>
    <xf numFmtId="43" fontId="3" fillId="0" borderId="17" xfId="2" applyFont="1" applyFill="1" applyBorder="1" applyAlignment="1">
      <alignment horizontal="right" wrapText="1"/>
    </xf>
    <xf numFmtId="43" fontId="3" fillId="0" borderId="17" xfId="2" applyFont="1" applyFill="1" applyBorder="1" applyAlignment="1">
      <alignment horizontal="right"/>
    </xf>
    <xf numFmtId="0" fontId="3" fillId="0" borderId="17" xfId="1" applyFont="1" applyBorder="1" applyAlignment="1">
      <alignment horizontal="center" wrapText="1"/>
    </xf>
    <xf numFmtId="0" fontId="2" fillId="0" borderId="21" xfId="1" applyFont="1" applyBorder="1" applyAlignment="1">
      <alignment horizontal="center"/>
    </xf>
    <xf numFmtId="0" fontId="2" fillId="0" borderId="21" xfId="1" applyFont="1" applyFill="1" applyBorder="1" applyAlignment="1">
      <alignment horizontal="center"/>
    </xf>
    <xf numFmtId="0" fontId="1" fillId="0" borderId="21" xfId="1" applyFont="1" applyBorder="1"/>
    <xf numFmtId="0" fontId="1" fillId="0" borderId="21" xfId="1" applyFont="1" applyFill="1" applyBorder="1"/>
    <xf numFmtId="0" fontId="7" fillId="0" borderId="0" xfId="3"/>
    <xf numFmtId="4" fontId="31" fillId="0" borderId="0" xfId="3" applyNumberFormat="1" applyFont="1" applyFill="1" applyBorder="1" applyAlignment="1">
      <alignment horizontal="center"/>
    </xf>
    <xf numFmtId="0" fontId="32" fillId="0" borderId="17" xfId="3" applyFont="1" applyFill="1" applyBorder="1" applyAlignment="1">
      <alignment horizontal="justify" vertical="justify" wrapText="1"/>
    </xf>
    <xf numFmtId="0" fontId="32" fillId="0" borderId="17" xfId="3" applyFont="1" applyFill="1" applyBorder="1" applyAlignment="1">
      <alignment horizontal="center" wrapText="1"/>
    </xf>
    <xf numFmtId="1" fontId="32" fillId="0" borderId="0" xfId="3" applyNumberFormat="1" applyFont="1" applyFill="1" applyAlignment="1">
      <alignment horizontal="center"/>
    </xf>
    <xf numFmtId="0" fontId="31" fillId="0" borderId="0" xfId="3" applyFont="1" applyFill="1" applyBorder="1" applyAlignment="1">
      <alignment horizontal="center"/>
    </xf>
    <xf numFmtId="0" fontId="32" fillId="0" borderId="0" xfId="3" applyNumberFormat="1" applyFont="1" applyFill="1" applyAlignment="1">
      <alignment horizontal="justify" vertical="justify" wrapText="1"/>
    </xf>
    <xf numFmtId="0" fontId="31" fillId="0" borderId="0" xfId="3" applyFont="1" applyFill="1" applyBorder="1" applyAlignment="1">
      <alignment horizontal="justify" vertical="justify"/>
    </xf>
    <xf numFmtId="0" fontId="33" fillId="0" borderId="17" xfId="3" applyNumberFormat="1" applyFont="1" applyFill="1" applyBorder="1" applyAlignment="1">
      <alignment horizontal="center" vertical="center" wrapText="1"/>
    </xf>
    <xf numFmtId="4" fontId="32" fillId="0" borderId="0" xfId="3" applyNumberFormat="1" applyFont="1" applyFill="1" applyAlignment="1">
      <alignment horizontal="center"/>
    </xf>
    <xf numFmtId="0" fontId="31" fillId="0" borderId="12" xfId="3" applyFont="1" applyFill="1" applyBorder="1" applyAlignment="1">
      <alignment horizontal="center" vertical="top" wrapText="1"/>
    </xf>
    <xf numFmtId="4" fontId="31" fillId="0" borderId="12" xfId="3" applyNumberFormat="1" applyFont="1" applyFill="1" applyBorder="1" applyAlignment="1">
      <alignment horizontal="center" wrapText="1"/>
    </xf>
    <xf numFmtId="0" fontId="32" fillId="0" borderId="12" xfId="3" applyNumberFormat="1" applyFont="1" applyFill="1" applyBorder="1" applyAlignment="1">
      <alignment horizontal="justify" vertical="justify" wrapText="1"/>
    </xf>
    <xf numFmtId="4" fontId="32" fillId="0" borderId="12" xfId="3" applyNumberFormat="1" applyFont="1" applyFill="1" applyBorder="1" applyAlignment="1">
      <alignment horizontal="center"/>
    </xf>
    <xf numFmtId="4" fontId="32" fillId="0" borderId="0" xfId="3" applyNumberFormat="1" applyFont="1" applyFill="1" applyBorder="1" applyAlignment="1">
      <alignment horizontal="center"/>
    </xf>
    <xf numFmtId="4" fontId="33" fillId="0" borderId="17" xfId="3" applyNumberFormat="1" applyFont="1" applyFill="1" applyBorder="1" applyAlignment="1">
      <alignment horizontal="center" vertical="center"/>
    </xf>
    <xf numFmtId="4" fontId="33" fillId="0" borderId="17" xfId="3" applyNumberFormat="1" applyFont="1" applyFill="1" applyBorder="1" applyAlignment="1">
      <alignment horizontal="center" vertical="center" wrapText="1"/>
    </xf>
    <xf numFmtId="1" fontId="33" fillId="0" borderId="17" xfId="3" applyNumberFormat="1" applyFont="1" applyFill="1" applyBorder="1" applyAlignment="1">
      <alignment horizontal="center" vertical="center"/>
    </xf>
    <xf numFmtId="4" fontId="32" fillId="0" borderId="17" xfId="3" applyNumberFormat="1" applyFont="1" applyFill="1" applyBorder="1" applyAlignment="1">
      <alignment horizontal="center"/>
    </xf>
    <xf numFmtId="4" fontId="32" fillId="0" borderId="17" xfId="3" applyNumberFormat="1" applyFont="1" applyFill="1" applyBorder="1" applyAlignment="1">
      <alignment horizontal="center" wrapText="1"/>
    </xf>
    <xf numFmtId="4" fontId="32" fillId="0" borderId="17" xfId="3" applyNumberFormat="1" applyFont="1" applyBorder="1" applyAlignment="1">
      <alignment horizontal="right"/>
    </xf>
    <xf numFmtId="4" fontId="32" fillId="0" borderId="17" xfId="3" applyNumberFormat="1" applyFont="1" applyFill="1" applyBorder="1" applyAlignment="1">
      <alignment horizontal="right" wrapText="1"/>
    </xf>
    <xf numFmtId="0" fontId="34" fillId="0" borderId="0" xfId="3" applyFont="1" applyFill="1" applyBorder="1" applyAlignment="1">
      <alignment horizontal="right"/>
    </xf>
    <xf numFmtId="1" fontId="32" fillId="0" borderId="17" xfId="3" applyNumberFormat="1" applyFont="1" applyFill="1" applyBorder="1" applyAlignment="1">
      <alignment horizontal="center" vertical="top"/>
    </xf>
    <xf numFmtId="0" fontId="32" fillId="0" borderId="20" xfId="3" applyFont="1" applyFill="1" applyBorder="1" applyAlignment="1">
      <alignment horizontal="center" vertical="center"/>
    </xf>
    <xf numFmtId="1" fontId="32" fillId="0" borderId="17" xfId="3" applyNumberFormat="1" applyFont="1" applyFill="1" applyBorder="1" applyAlignment="1">
      <alignment horizontal="center"/>
    </xf>
    <xf numFmtId="1" fontId="31" fillId="0" borderId="0" xfId="3" applyNumberFormat="1" applyFont="1" applyFill="1" applyBorder="1" applyAlignment="1">
      <alignment horizontal="right"/>
    </xf>
    <xf numFmtId="0" fontId="32" fillId="0" borderId="17" xfId="3" applyNumberFormat="1" applyFont="1" applyBorder="1" applyAlignment="1">
      <alignment horizontal="justify" vertical="justify" wrapText="1"/>
    </xf>
    <xf numFmtId="0" fontId="27" fillId="0" borderId="17" xfId="3" applyFont="1" applyFill="1" applyBorder="1" applyAlignment="1">
      <alignment horizontal="center"/>
    </xf>
    <xf numFmtId="0" fontId="27" fillId="0" borderId="17" xfId="3" applyFont="1" applyFill="1" applyBorder="1" applyAlignment="1"/>
    <xf numFmtId="0" fontId="27" fillId="0" borderId="17" xfId="3" applyFont="1" applyFill="1" applyBorder="1" applyAlignment="1">
      <alignment horizontal="justify" vertical="justify" wrapText="1"/>
    </xf>
    <xf numFmtId="2" fontId="27" fillId="0" borderId="17" xfId="3" applyNumberFormat="1" applyFont="1" applyFill="1" applyBorder="1" applyAlignment="1">
      <alignment horizontal="center"/>
    </xf>
    <xf numFmtId="2" fontId="32" fillId="0" borderId="17" xfId="3" applyNumberFormat="1" applyFont="1" applyFill="1" applyBorder="1" applyAlignment="1">
      <alignment horizontal="center"/>
    </xf>
    <xf numFmtId="0" fontId="34" fillId="0" borderId="10" xfId="3" applyFont="1" applyFill="1" applyBorder="1" applyAlignment="1"/>
    <xf numFmtId="4" fontId="23" fillId="0" borderId="17" xfId="3" applyNumberFormat="1" applyFont="1" applyFill="1" applyBorder="1" applyAlignment="1">
      <alignment horizontal="center" wrapText="1"/>
    </xf>
    <xf numFmtId="4" fontId="31" fillId="0" borderId="20" xfId="3" applyNumberFormat="1" applyFont="1" applyFill="1" applyBorder="1" applyAlignment="1">
      <alignment horizontal="center"/>
    </xf>
    <xf numFmtId="4" fontId="31" fillId="0" borderId="20" xfId="3" applyNumberFormat="1" applyFont="1" applyFill="1" applyBorder="1" applyAlignment="1">
      <alignment horizontal="center" wrapText="1"/>
    </xf>
    <xf numFmtId="4" fontId="32" fillId="0" borderId="17" xfId="3" applyNumberFormat="1" applyFont="1" applyFill="1" applyBorder="1" applyAlignment="1">
      <alignment horizontal="right" indent="2"/>
    </xf>
    <xf numFmtId="4" fontId="37" fillId="0" borderId="17" xfId="3" applyNumberFormat="1" applyFont="1" applyFill="1" applyBorder="1" applyAlignment="1">
      <alignment horizontal="right" indent="2"/>
    </xf>
    <xf numFmtId="4" fontId="36" fillId="0" borderId="17" xfId="3" applyNumberFormat="1" applyFont="1" applyFill="1" applyBorder="1" applyAlignment="1">
      <alignment horizontal="right" indent="2"/>
    </xf>
    <xf numFmtId="0" fontId="32" fillId="0" borderId="17" xfId="3" applyNumberFormat="1" applyFont="1" applyFill="1" applyBorder="1" applyAlignment="1">
      <alignment horizontal="left" vertical="top" wrapText="1"/>
    </xf>
    <xf numFmtId="0" fontId="27" fillId="0" borderId="17" xfId="3" applyNumberFormat="1" applyFont="1" applyFill="1" applyBorder="1" applyAlignment="1">
      <alignment horizontal="left" vertical="top" wrapText="1"/>
    </xf>
    <xf numFmtId="4" fontId="31" fillId="0" borderId="23" xfId="3" applyNumberFormat="1" applyFont="1" applyFill="1" applyBorder="1" applyAlignment="1">
      <alignment horizontal="center" wrapText="1"/>
    </xf>
    <xf numFmtId="0" fontId="46" fillId="0" borderId="17" xfId="3" applyNumberFormat="1" applyFont="1" applyFill="1" applyBorder="1" applyAlignment="1">
      <alignment horizontal="left" vertical="top" wrapText="1"/>
    </xf>
    <xf numFmtId="16" fontId="27" fillId="0" borderId="17" xfId="3" applyNumberFormat="1" applyFont="1" applyFill="1" applyBorder="1" applyAlignment="1">
      <alignment horizontal="center"/>
    </xf>
    <xf numFmtId="0" fontId="47" fillId="0" borderId="19" xfId="3" applyFont="1" applyFill="1" applyBorder="1" applyAlignment="1">
      <alignment horizontal="center" vertical="top" wrapText="1"/>
    </xf>
    <xf numFmtId="1" fontId="27" fillId="0" borderId="17" xfId="3" applyNumberFormat="1" applyFont="1" applyFill="1" applyBorder="1" applyAlignment="1">
      <alignment horizontal="center"/>
    </xf>
    <xf numFmtId="0" fontId="47" fillId="0" borderId="20" xfId="3" applyFont="1" applyFill="1" applyBorder="1" applyAlignment="1">
      <alignment horizontal="left" vertical="top" wrapText="1"/>
    </xf>
    <xf numFmtId="2" fontId="48" fillId="0" borderId="20" xfId="3" applyNumberFormat="1" applyFont="1" applyFill="1" applyBorder="1" applyAlignment="1">
      <alignment horizontal="center" wrapText="1"/>
    </xf>
    <xf numFmtId="0" fontId="27" fillId="0" borderId="17" xfId="3" applyFont="1" applyFill="1" applyBorder="1" applyAlignment="1">
      <alignment horizontal="left" vertical="top" wrapText="1"/>
    </xf>
    <xf numFmtId="0" fontId="47" fillId="0" borderId="20" xfId="3" applyFont="1" applyFill="1" applyBorder="1" applyAlignment="1">
      <alignment horizontal="center" vertical="top" wrapText="1"/>
    </xf>
    <xf numFmtId="0" fontId="47" fillId="0" borderId="17" xfId="3" applyFont="1" applyFill="1" applyBorder="1" applyAlignment="1">
      <alignment horizontal="center" vertical="top" wrapText="1"/>
    </xf>
    <xf numFmtId="0" fontId="47" fillId="0" borderId="17" xfId="3" applyNumberFormat="1" applyFont="1" applyFill="1" applyBorder="1" applyAlignment="1">
      <alignment horizontal="left" vertical="justify" wrapText="1" indent="1"/>
    </xf>
    <xf numFmtId="4" fontId="47" fillId="0" borderId="17" xfId="3" applyNumberFormat="1" applyFont="1" applyFill="1" applyBorder="1" applyAlignment="1">
      <alignment horizontal="right" wrapText="1"/>
    </xf>
    <xf numFmtId="4" fontId="48" fillId="0" borderId="17" xfId="3" applyNumberFormat="1" applyFont="1" applyFill="1" applyBorder="1" applyAlignment="1">
      <alignment horizontal="right" wrapText="1"/>
    </xf>
    <xf numFmtId="0" fontId="47" fillId="0" borderId="17" xfId="3" applyFont="1" applyFill="1" applyBorder="1" applyAlignment="1">
      <alignment horizontal="left" vertical="top" wrapText="1"/>
    </xf>
    <xf numFmtId="0" fontId="47" fillId="0" borderId="17" xfId="3" applyFont="1" applyFill="1" applyBorder="1" applyAlignment="1">
      <alignment horizontal="left" vertical="justify" wrapText="1" indent="1"/>
    </xf>
    <xf numFmtId="0" fontId="47" fillId="26" borderId="19" xfId="3" applyNumberFormat="1" applyFont="1" applyFill="1" applyBorder="1" applyAlignment="1" applyProtection="1">
      <alignment horizontal="left" vertical="top" wrapText="1"/>
    </xf>
    <xf numFmtId="4" fontId="48" fillId="0" borderId="19" xfId="3" applyNumberFormat="1" applyFont="1" applyFill="1" applyBorder="1" applyAlignment="1">
      <alignment horizontal="right" wrapText="1"/>
    </xf>
    <xf numFmtId="0" fontId="47" fillId="0" borderId="19" xfId="3" applyNumberFormat="1" applyFont="1" applyFill="1" applyBorder="1" applyAlignment="1" applyProtection="1">
      <alignment horizontal="left" wrapText="1" indent="1"/>
    </xf>
    <xf numFmtId="0" fontId="46" fillId="0" borderId="20" xfId="3" applyFont="1" applyFill="1" applyBorder="1" applyAlignment="1">
      <alignment horizontal="left" vertical="top" wrapText="1"/>
    </xf>
    <xf numFmtId="0" fontId="46" fillId="26" borderId="17" xfId="3" applyFont="1" applyFill="1" applyBorder="1" applyAlignment="1">
      <alignment horizontal="left" wrapText="1"/>
    </xf>
    <xf numFmtId="0" fontId="27" fillId="0" borderId="20" xfId="3" applyFont="1" applyFill="1" applyBorder="1" applyAlignment="1">
      <alignment horizontal="left" vertical="top" wrapText="1"/>
    </xf>
    <xf numFmtId="0" fontId="46" fillId="0" borderId="17" xfId="44" applyFont="1" applyFill="1" applyBorder="1" applyAlignment="1">
      <alignment vertical="top" wrapText="1"/>
    </xf>
    <xf numFmtId="16" fontId="32" fillId="0" borderId="17" xfId="3" applyNumberFormat="1" applyFont="1" applyFill="1" applyBorder="1" applyAlignment="1">
      <alignment horizontal="center" wrapText="1"/>
    </xf>
    <xf numFmtId="0" fontId="27" fillId="0" borderId="17" xfId="3" applyFont="1" applyFill="1" applyBorder="1" applyAlignment="1">
      <alignment wrapText="1"/>
    </xf>
    <xf numFmtId="4" fontId="48" fillId="0" borderId="19" xfId="3" applyNumberFormat="1" applyFont="1" applyFill="1" applyBorder="1" applyAlignment="1">
      <alignment horizontal="center" wrapText="1"/>
    </xf>
    <xf numFmtId="0" fontId="7" fillId="0" borderId="17" xfId="3" applyFont="1" applyFill="1" applyBorder="1" applyAlignment="1">
      <alignment horizontal="left" vertical="top" wrapText="1"/>
    </xf>
    <xf numFmtId="16" fontId="32" fillId="0" borderId="17" xfId="3" applyNumberFormat="1" applyFont="1" applyFill="1" applyBorder="1" applyAlignment="1">
      <alignment horizontal="center" vertical="top" wrapText="1"/>
    </xf>
    <xf numFmtId="0" fontId="32" fillId="0" borderId="17" xfId="3" applyNumberFormat="1" applyFont="1" applyFill="1" applyBorder="1" applyAlignment="1">
      <alignment horizontal="justify" vertical="top"/>
    </xf>
    <xf numFmtId="4" fontId="32" fillId="0" borderId="17" xfId="3" applyNumberFormat="1" applyFont="1" applyFill="1" applyBorder="1" applyAlignment="1">
      <alignment horizontal="center" vertical="top" wrapText="1"/>
    </xf>
    <xf numFmtId="0" fontId="32" fillId="0" borderId="17" xfId="3" applyNumberFormat="1" applyFont="1" applyFill="1" applyBorder="1" applyAlignment="1">
      <alignment horizontal="justify" vertical="justify"/>
    </xf>
    <xf numFmtId="0" fontId="30" fillId="0" borderId="17" xfId="3" applyNumberFormat="1" applyFont="1" applyFill="1" applyBorder="1" applyAlignment="1">
      <alignment horizontal="center" vertical="center" wrapText="1"/>
    </xf>
    <xf numFmtId="4" fontId="30" fillId="0" borderId="17" xfId="3" applyNumberFormat="1" applyFont="1" applyFill="1" applyBorder="1" applyAlignment="1">
      <alignment horizontal="center" vertical="center" wrapText="1"/>
    </xf>
    <xf numFmtId="0" fontId="31" fillId="0" borderId="14" xfId="3" applyFont="1" applyFill="1" applyBorder="1" applyAlignment="1">
      <alignment horizontal="center"/>
    </xf>
    <xf numFmtId="4" fontId="31" fillId="0" borderId="14" xfId="3" applyNumberFormat="1" applyFont="1" applyFill="1" applyBorder="1" applyAlignment="1">
      <alignment horizontal="center"/>
    </xf>
    <xf numFmtId="0" fontId="3" fillId="0" borderId="17" xfId="1" applyFont="1" applyFill="1" applyBorder="1" applyAlignment="1">
      <alignment horizontal="justify" vertical="top" wrapText="1"/>
    </xf>
    <xf numFmtId="0" fontId="53" fillId="26" borderId="12" xfId="0" applyFont="1" applyFill="1" applyBorder="1" applyAlignment="1">
      <alignment horizontal="center" vertical="top" wrapText="1"/>
    </xf>
    <xf numFmtId="4" fontId="53" fillId="26" borderId="0" xfId="0" applyNumberFormat="1" applyFont="1" applyFill="1" applyAlignment="1">
      <alignment horizontal="center" wrapText="1"/>
    </xf>
    <xf numFmtId="4" fontId="54" fillId="0" borderId="0" xfId="0" applyNumberFormat="1" applyFont="1" applyAlignment="1">
      <alignment wrapText="1"/>
    </xf>
    <xf numFmtId="0" fontId="46" fillId="0" borderId="20" xfId="0" applyFont="1" applyBorder="1" applyAlignment="1">
      <alignment horizontal="center"/>
    </xf>
    <xf numFmtId="1" fontId="56" fillId="0" borderId="17" xfId="0" applyNumberFormat="1" applyFont="1" applyBorder="1" applyAlignment="1">
      <alignment horizontal="center"/>
    </xf>
    <xf numFmtId="1" fontId="57" fillId="0" borderId="17" xfId="0" applyNumberFormat="1" applyFont="1" applyBorder="1" applyAlignment="1">
      <alignment horizontal="center"/>
    </xf>
    <xf numFmtId="0" fontId="58" fillId="0" borderId="0" xfId="0" applyFont="1" applyAlignment="1">
      <alignment horizontal="right"/>
    </xf>
    <xf numFmtId="0" fontId="52" fillId="0" borderId="0" xfId="0" applyFont="1" applyAlignment="1">
      <alignment wrapText="1"/>
    </xf>
    <xf numFmtId="4" fontId="58" fillId="0" borderId="0" xfId="0" applyNumberFormat="1" applyFont="1" applyAlignment="1">
      <alignment horizontal="right" indent="1"/>
    </xf>
    <xf numFmtId="0" fontId="54" fillId="0" borderId="0" xfId="0" applyFont="1" applyAlignment="1">
      <alignment wrapText="1"/>
    </xf>
    <xf numFmtId="1" fontId="46" fillId="0" borderId="0" xfId="0" applyNumberFormat="1" applyFont="1" applyAlignment="1">
      <alignment horizontal="center"/>
    </xf>
    <xf numFmtId="0" fontId="46" fillId="0" borderId="0" xfId="0" applyFont="1" applyAlignment="1">
      <alignment horizontal="justify" vertical="justify" wrapText="1"/>
    </xf>
    <xf numFmtId="4" fontId="46" fillId="0" borderId="0" xfId="0" applyNumberFormat="1" applyFont="1" applyAlignment="1">
      <alignment horizontal="center"/>
    </xf>
    <xf numFmtId="4" fontId="53" fillId="0" borderId="0" xfId="0" applyNumberFormat="1" applyFont="1" applyAlignment="1">
      <alignment horizontal="center"/>
    </xf>
    <xf numFmtId="4" fontId="46" fillId="0" borderId="14" xfId="0" applyNumberFormat="1" applyFont="1" applyBorder="1" applyAlignment="1">
      <alignment horizontal="center"/>
    </xf>
    <xf numFmtId="1" fontId="60" fillId="0" borderId="0" xfId="0" applyNumberFormat="1" applyFont="1" applyAlignment="1">
      <alignment horizontal="center"/>
    </xf>
    <xf numFmtId="0" fontId="60" fillId="0" borderId="0" xfId="0" applyFont="1" applyAlignment="1">
      <alignment horizontal="justify" vertical="justify" wrapText="1"/>
    </xf>
    <xf numFmtId="4" fontId="60" fillId="0" borderId="0" xfId="0" applyNumberFormat="1" applyFont="1" applyAlignment="1">
      <alignment horizontal="center"/>
    </xf>
    <xf numFmtId="0" fontId="53" fillId="0" borderId="10" xfId="0" applyFont="1" applyBorder="1" applyAlignment="1">
      <alignment horizontal="left" indent="2"/>
    </xf>
    <xf numFmtId="0" fontId="53" fillId="0" borderId="21" xfId="0" applyFont="1" applyBorder="1" applyAlignment="1">
      <alignment horizontal="left" indent="2"/>
    </xf>
    <xf numFmtId="0" fontId="3" fillId="0" borderId="0" xfId="1" applyFont="1" applyBorder="1" applyAlignment="1">
      <alignment horizontal="justify" vertical="center" wrapText="1"/>
    </xf>
    <xf numFmtId="0" fontId="3" fillId="0" borderId="0" xfId="1" applyFont="1" applyBorder="1" applyAlignment="1">
      <alignment horizontal="center"/>
    </xf>
    <xf numFmtId="43" fontId="3" fillId="0" borderId="0" xfId="2" applyFont="1" applyBorder="1" applyAlignment="1">
      <alignment horizontal="right"/>
    </xf>
    <xf numFmtId="0" fontId="3" fillId="0" borderId="11" xfId="1" applyFont="1" applyFill="1" applyBorder="1" applyAlignment="1">
      <alignment vertical="top" wrapText="1"/>
    </xf>
    <xf numFmtId="0" fontId="3" fillId="0" borderId="15" xfId="1" applyFont="1" applyFill="1" applyBorder="1" applyAlignment="1">
      <alignment vertical="top" wrapText="1"/>
    </xf>
    <xf numFmtId="0" fontId="3" fillId="0" borderId="30" xfId="1" applyFont="1" applyFill="1" applyBorder="1" applyAlignment="1">
      <alignment vertical="top" wrapText="1"/>
    </xf>
    <xf numFmtId="0" fontId="3" fillId="0" borderId="33" xfId="1" applyFont="1" applyFill="1" applyBorder="1" applyAlignment="1">
      <alignment vertical="top" wrapText="1"/>
    </xf>
    <xf numFmtId="0" fontId="3" fillId="0" borderId="13" xfId="1" applyFont="1" applyFill="1" applyBorder="1" applyAlignment="1">
      <alignment vertical="top" wrapText="1"/>
    </xf>
    <xf numFmtId="0" fontId="3" fillId="0" borderId="16" xfId="1" applyFont="1" applyFill="1" applyBorder="1" applyAlignment="1">
      <alignment vertical="top" wrapText="1"/>
    </xf>
    <xf numFmtId="0" fontId="0" fillId="0" borderId="0" xfId="0" applyBorder="1"/>
    <xf numFmtId="49" fontId="2" fillId="0" borderId="10" xfId="1" applyNumberFormat="1" applyFont="1" applyBorder="1" applyAlignment="1">
      <alignment horizontal="left" vertical="center"/>
    </xf>
    <xf numFmtId="4" fontId="49" fillId="26" borderId="17" xfId="3" applyNumberFormat="1" applyFont="1" applyFill="1" applyBorder="1" applyAlignment="1">
      <alignment horizontal="right" wrapText="1"/>
    </xf>
    <xf numFmtId="0" fontId="3" fillId="0" borderId="13" xfId="1" applyFont="1" applyBorder="1" applyAlignment="1">
      <alignment horizontal="right" vertical="top" wrapText="1"/>
    </xf>
    <xf numFmtId="0" fontId="4" fillId="0" borderId="14" xfId="1" applyFont="1" applyBorder="1" applyAlignment="1">
      <alignment horizontal="center"/>
    </xf>
    <xf numFmtId="0" fontId="51" fillId="26" borderId="0" xfId="3" applyFont="1" applyFill="1" applyBorder="1" applyAlignment="1">
      <alignment horizontal="right" vertical="top" wrapText="1" indent="1"/>
    </xf>
    <xf numFmtId="4" fontId="49" fillId="26" borderId="0" xfId="3" applyNumberFormat="1" applyFont="1" applyFill="1" applyBorder="1" applyAlignment="1">
      <alignment horizontal="right" wrapText="1"/>
    </xf>
    <xf numFmtId="0" fontId="58" fillId="0" borderId="0" xfId="0" applyFont="1" applyBorder="1" applyAlignment="1">
      <alignment horizontal="right"/>
    </xf>
    <xf numFmtId="4" fontId="58" fillId="35" borderId="0" xfId="0" applyNumberFormat="1" applyFont="1" applyFill="1" applyBorder="1" applyAlignment="1">
      <alignment horizontal="right" indent="1"/>
    </xf>
    <xf numFmtId="0" fontId="2" fillId="0" borderId="18" xfId="1" applyFont="1" applyBorder="1" applyAlignment="1">
      <alignment horizontal="center"/>
    </xf>
    <xf numFmtId="0" fontId="1" fillId="0" borderId="21" xfId="1" applyFont="1" applyBorder="1" applyAlignment="1">
      <alignment horizontal="right" vertical="top" wrapText="1"/>
    </xf>
    <xf numFmtId="0" fontId="2" fillId="0" borderId="18" xfId="1" applyFont="1" applyBorder="1" applyAlignment="1"/>
    <xf numFmtId="4" fontId="32" fillId="0" borderId="17" xfId="3" applyNumberFormat="1" applyFont="1" applyFill="1" applyBorder="1" applyAlignment="1">
      <alignment horizontal="center" vertical="center"/>
    </xf>
    <xf numFmtId="0" fontId="47" fillId="0" borderId="19" xfId="3" applyFont="1" applyFill="1" applyBorder="1" applyAlignment="1">
      <alignment horizontal="center" vertical="center" wrapText="1"/>
    </xf>
    <xf numFmtId="4" fontId="32" fillId="0" borderId="12" xfId="3" applyNumberFormat="1" applyFont="1" applyFill="1" applyBorder="1" applyAlignment="1">
      <alignment horizontal="center" vertical="center"/>
    </xf>
    <xf numFmtId="4" fontId="47" fillId="0" borderId="20" xfId="3" applyNumberFormat="1" applyFont="1" applyFill="1" applyBorder="1" applyAlignment="1">
      <alignment horizontal="center" vertical="center"/>
    </xf>
    <xf numFmtId="4" fontId="27" fillId="0" borderId="20" xfId="3" applyNumberFormat="1" applyFont="1" applyFill="1" applyBorder="1" applyAlignment="1">
      <alignment horizontal="center" vertical="center"/>
    </xf>
    <xf numFmtId="0" fontId="47" fillId="0" borderId="17" xfId="3" applyFont="1" applyFill="1" applyBorder="1" applyAlignment="1">
      <alignment horizontal="center" vertical="center" wrapText="1"/>
    </xf>
    <xf numFmtId="0" fontId="32" fillId="0" borderId="17" xfId="3" applyFont="1" applyFill="1" applyBorder="1" applyAlignment="1">
      <alignment horizontal="center" vertical="center" wrapText="1"/>
    </xf>
    <xf numFmtId="0" fontId="31" fillId="0" borderId="12" xfId="3" applyFont="1" applyFill="1" applyBorder="1" applyAlignment="1">
      <alignment horizontal="center" vertical="center" wrapText="1"/>
    </xf>
    <xf numFmtId="0" fontId="31" fillId="0" borderId="14" xfId="3" applyFont="1" applyFill="1" applyBorder="1" applyAlignment="1">
      <alignment horizontal="center" vertical="center"/>
    </xf>
    <xf numFmtId="0" fontId="27" fillId="0" borderId="17" xfId="3" applyFont="1" applyFill="1" applyBorder="1" applyAlignment="1">
      <alignment horizontal="center" vertical="center"/>
    </xf>
    <xf numFmtId="0" fontId="27" fillId="0" borderId="17" xfId="3" applyFont="1" applyFill="1" applyBorder="1" applyAlignment="1">
      <alignment horizontal="center" vertical="center" wrapText="1"/>
    </xf>
    <xf numFmtId="0" fontId="32" fillId="0" borderId="17" xfId="3" applyFont="1" applyBorder="1" applyAlignment="1">
      <alignment horizontal="center" vertical="center" wrapText="1"/>
    </xf>
    <xf numFmtId="0" fontId="31" fillId="0" borderId="0" xfId="3" applyFont="1" applyFill="1" applyBorder="1" applyAlignment="1">
      <alignment horizontal="center" vertical="center"/>
    </xf>
    <xf numFmtId="4" fontId="32" fillId="0" borderId="0" xfId="3" applyNumberFormat="1" applyFont="1" applyFill="1" applyAlignment="1">
      <alignment horizontal="center" vertical="center"/>
    </xf>
    <xf numFmtId="4" fontId="23" fillId="0" borderId="17" xfId="3" applyNumberFormat="1" applyFont="1" applyFill="1" applyBorder="1" applyAlignment="1">
      <alignment horizontal="center" vertical="center" wrapText="1"/>
    </xf>
    <xf numFmtId="1" fontId="31" fillId="0" borderId="0" xfId="3" applyNumberFormat="1" applyFont="1" applyFill="1" applyBorder="1" applyAlignment="1">
      <alignment horizontal="center" vertical="center"/>
    </xf>
    <xf numFmtId="0" fontId="51" fillId="26" borderId="0" xfId="3" applyFont="1" applyFill="1" applyBorder="1" applyAlignment="1">
      <alignment horizontal="center" vertical="center" wrapText="1"/>
    </xf>
    <xf numFmtId="0" fontId="34" fillId="0" borderId="0" xfId="3" applyFont="1" applyFill="1" applyBorder="1" applyAlignment="1">
      <alignment horizontal="center" vertical="center"/>
    </xf>
    <xf numFmtId="0" fontId="0" fillId="0" borderId="0" xfId="0" applyAlignment="1">
      <alignment horizontal="center" vertical="center"/>
    </xf>
    <xf numFmtId="0" fontId="62" fillId="0" borderId="0" xfId="0" applyFont="1" applyAlignment="1">
      <alignment horizontal="center" vertical="center"/>
    </xf>
    <xf numFmtId="0" fontId="1" fillId="25" borderId="18" xfId="1" applyFont="1" applyFill="1" applyBorder="1" applyAlignment="1">
      <alignment horizontal="right" vertical="center" wrapText="1"/>
    </xf>
    <xf numFmtId="0" fontId="2" fillId="25" borderId="10" xfId="1" applyFont="1" applyFill="1" applyBorder="1" applyAlignment="1">
      <alignment horizontal="center" vertical="center"/>
    </xf>
    <xf numFmtId="49" fontId="2" fillId="25" borderId="10" xfId="1" applyNumberFormat="1" applyFont="1" applyFill="1" applyBorder="1" applyAlignment="1">
      <alignment horizontal="justify" vertical="center"/>
    </xf>
    <xf numFmtId="0" fontId="1" fillId="25" borderId="10" xfId="1" applyFont="1" applyFill="1" applyBorder="1" applyAlignment="1">
      <alignment horizontal="center" vertical="center"/>
    </xf>
    <xf numFmtId="43" fontId="1" fillId="25" borderId="10" xfId="2" applyFont="1" applyFill="1" applyBorder="1" applyAlignment="1">
      <alignment horizontal="right" vertical="center" wrapText="1"/>
    </xf>
    <xf numFmtId="43" fontId="1" fillId="25" borderId="10" xfId="2" applyFont="1" applyFill="1" applyBorder="1" applyAlignment="1">
      <alignment horizontal="right" vertical="center"/>
    </xf>
    <xf numFmtId="43" fontId="1" fillId="25" borderId="21" xfId="2" applyFont="1" applyFill="1" applyBorder="1" applyAlignment="1">
      <alignment horizontal="right" vertical="center"/>
    </xf>
    <xf numFmtId="0" fontId="4" fillId="0" borderId="17" xfId="1" applyFont="1" applyBorder="1" applyAlignment="1">
      <alignment horizontal="center" vertical="center" wrapText="1"/>
    </xf>
    <xf numFmtId="43" fontId="4" fillId="0" borderId="17" xfId="2" applyFont="1" applyBorder="1" applyAlignment="1">
      <alignment horizontal="center" vertical="center" wrapText="1"/>
    </xf>
    <xf numFmtId="4" fontId="23" fillId="0" borderId="17" xfId="3" applyNumberFormat="1" applyFont="1" applyFill="1" applyBorder="1" applyAlignment="1">
      <alignment vertical="center" wrapText="1"/>
    </xf>
    <xf numFmtId="4" fontId="47" fillId="0" borderId="19" xfId="3" applyNumberFormat="1" applyFont="1" applyFill="1" applyBorder="1" applyAlignment="1">
      <alignment horizontal="right" vertical="center" wrapText="1"/>
    </xf>
    <xf numFmtId="0" fontId="7" fillId="0" borderId="0" xfId="3" applyAlignment="1">
      <alignment vertical="center"/>
    </xf>
    <xf numFmtId="2" fontId="27" fillId="0" borderId="20" xfId="3" applyNumberFormat="1" applyFont="1" applyFill="1" applyBorder="1" applyAlignment="1">
      <alignment horizontal="center" vertical="center"/>
    </xf>
    <xf numFmtId="1" fontId="31" fillId="0" borderId="0" xfId="3" applyNumberFormat="1" applyFont="1" applyFill="1" applyBorder="1" applyAlignment="1">
      <alignment horizontal="right" vertical="center"/>
    </xf>
    <xf numFmtId="4" fontId="47" fillId="0" borderId="17" xfId="3" applyNumberFormat="1" applyFont="1" applyFill="1" applyBorder="1" applyAlignment="1">
      <alignment horizontal="right" vertical="center" wrapText="1"/>
    </xf>
    <xf numFmtId="0" fontId="51" fillId="26" borderId="0" xfId="3" applyFont="1" applyFill="1" applyBorder="1" applyAlignment="1">
      <alignment horizontal="right" vertical="center" wrapText="1"/>
    </xf>
    <xf numFmtId="4" fontId="32" fillId="0" borderId="17" xfId="3" applyNumberFormat="1" applyFont="1" applyFill="1" applyBorder="1" applyAlignment="1">
      <alignment horizontal="center" vertical="center" wrapText="1"/>
    </xf>
    <xf numFmtId="2" fontId="27" fillId="0" borderId="17" xfId="3" applyNumberFormat="1" applyFont="1" applyFill="1" applyBorder="1" applyAlignment="1">
      <alignment horizontal="center" vertical="center"/>
    </xf>
    <xf numFmtId="2" fontId="32" fillId="0" borderId="17" xfId="3" applyNumberFormat="1" applyFont="1" applyFill="1" applyBorder="1" applyAlignment="1">
      <alignment horizontal="center" vertical="center"/>
    </xf>
    <xf numFmtId="2" fontId="32" fillId="0" borderId="17" xfId="3" applyNumberFormat="1" applyFont="1" applyBorder="1" applyAlignment="1">
      <alignment horizontal="center" vertical="center" wrapText="1"/>
    </xf>
    <xf numFmtId="9" fontId="37" fillId="0" borderId="18" xfId="3" applyNumberFormat="1" applyFont="1" applyFill="1" applyBorder="1" applyAlignment="1">
      <alignment horizontal="center" vertical="center"/>
    </xf>
    <xf numFmtId="0" fontId="34" fillId="0" borderId="0" xfId="3" applyFont="1" applyFill="1" applyBorder="1" applyAlignment="1">
      <alignment horizontal="right" vertical="center"/>
    </xf>
    <xf numFmtId="0" fontId="0" fillId="0" borderId="0" xfId="0" applyAlignment="1">
      <alignment vertical="center"/>
    </xf>
    <xf numFmtId="2" fontId="1" fillId="0" borderId="17" xfId="2" applyNumberFormat="1" applyFont="1" applyBorder="1" applyAlignment="1">
      <alignment horizontal="right"/>
    </xf>
    <xf numFmtId="2" fontId="2" fillId="0" borderId="17" xfId="2" applyNumberFormat="1" applyFont="1" applyBorder="1" applyAlignment="1">
      <alignment horizontal="right"/>
    </xf>
    <xf numFmtId="2" fontId="1" fillId="0" borderId="17" xfId="2" applyNumberFormat="1" applyFont="1" applyFill="1" applyBorder="1" applyAlignment="1">
      <alignment horizontal="right"/>
    </xf>
    <xf numFmtId="2" fontId="3" fillId="0" borderId="17" xfId="2" applyNumberFormat="1" applyFont="1" applyBorder="1" applyAlignment="1">
      <alignment horizontal="right"/>
    </xf>
    <xf numFmtId="2" fontId="6" fillId="0" borderId="17" xfId="2" applyNumberFormat="1" applyFont="1" applyBorder="1" applyAlignment="1">
      <alignment horizontal="right"/>
    </xf>
    <xf numFmtId="4" fontId="32" fillId="0" borderId="17" xfId="47" applyNumberFormat="1" applyFont="1" applyBorder="1" applyAlignment="1">
      <alignment vertical="center"/>
    </xf>
    <xf numFmtId="4" fontId="31" fillId="0" borderId="20" xfId="3" applyNumberFormat="1" applyFont="1" applyFill="1" applyBorder="1" applyAlignment="1">
      <alignment horizontal="right"/>
    </xf>
    <xf numFmtId="2" fontId="47" fillId="0" borderId="20" xfId="31" applyNumberFormat="1" applyFont="1" applyFill="1" applyBorder="1" applyAlignment="1">
      <alignment horizontal="right" vertical="center"/>
    </xf>
    <xf numFmtId="4" fontId="31" fillId="0" borderId="17" xfId="3" applyNumberFormat="1" applyFont="1" applyFill="1" applyBorder="1" applyAlignment="1">
      <alignment horizontal="right"/>
    </xf>
    <xf numFmtId="4" fontId="32" fillId="0" borderId="17" xfId="3" applyNumberFormat="1" applyFont="1" applyFill="1" applyBorder="1" applyAlignment="1">
      <alignment horizontal="right" vertical="center" wrapText="1"/>
    </xf>
    <xf numFmtId="4" fontId="31" fillId="0" borderId="20" xfId="48" applyNumberFormat="1" applyFont="1" applyFill="1" applyBorder="1" applyAlignment="1">
      <alignment horizontal="right" wrapText="1"/>
    </xf>
    <xf numFmtId="4" fontId="31" fillId="0" borderId="17" xfId="48" applyNumberFormat="1" applyFont="1" applyFill="1" applyBorder="1" applyAlignment="1">
      <alignment horizontal="right" wrapText="1"/>
    </xf>
    <xf numFmtId="0" fontId="1" fillId="0" borderId="17" xfId="1" applyFont="1" applyBorder="1" applyAlignment="1">
      <alignment horizontal="justify" vertical="top" wrapText="1"/>
    </xf>
    <xf numFmtId="0" fontId="1" fillId="0" borderId="17" xfId="1" applyFont="1" applyBorder="1" applyAlignment="1">
      <alignment vertical="top" wrapText="1"/>
    </xf>
    <xf numFmtId="0" fontId="3" fillId="0" borderId="17" xfId="1" applyFont="1" applyBorder="1" applyAlignment="1">
      <alignment horizontal="justify" vertical="top" wrapText="1"/>
    </xf>
    <xf numFmtId="0" fontId="1" fillId="0" borderId="17" xfId="1" applyFont="1" applyFill="1" applyBorder="1" applyAlignment="1">
      <alignment horizontal="justify" vertical="top" wrapText="1"/>
    </xf>
    <xf numFmtId="0" fontId="3" fillId="0" borderId="0" xfId="56" applyFont="1" applyAlignment="1">
      <alignment horizontal="right" vertical="top" wrapText="1"/>
    </xf>
    <xf numFmtId="0" fontId="3" fillId="0" borderId="0" xfId="56" applyFont="1"/>
    <xf numFmtId="0" fontId="4" fillId="0" borderId="0" xfId="56" applyFont="1" applyAlignment="1">
      <alignment horizontal="justify" vertical="center" wrapText="1"/>
    </xf>
    <xf numFmtId="0" fontId="3" fillId="0" borderId="0" xfId="56" applyFont="1" applyAlignment="1">
      <alignment horizontal="center"/>
    </xf>
    <xf numFmtId="43" fontId="3" fillId="0" borderId="0" xfId="2" applyFont="1" applyAlignment="1">
      <alignment horizontal="right" wrapText="1"/>
    </xf>
    <xf numFmtId="0" fontId="4" fillId="0" borderId="0" xfId="56" applyFont="1" applyAlignment="1">
      <alignment vertical="center"/>
    </xf>
    <xf numFmtId="0" fontId="3" fillId="0" borderId="10" xfId="56" applyFont="1" applyBorder="1" applyAlignment="1">
      <alignment horizontal="center" wrapText="1"/>
    </xf>
    <xf numFmtId="0" fontId="3" fillId="0" borderId="10" xfId="56" applyFont="1" applyBorder="1" applyAlignment="1">
      <alignment horizontal="center" vertical="center" wrapText="1"/>
    </xf>
    <xf numFmtId="43" fontId="3" fillId="0" borderId="10" xfId="2" applyFont="1" applyBorder="1" applyAlignment="1">
      <alignment horizontal="center" wrapText="1"/>
    </xf>
    <xf numFmtId="0" fontId="3" fillId="0" borderId="0" xfId="56" applyFont="1" applyBorder="1" applyAlignment="1">
      <alignment horizontal="right" vertical="top" wrapText="1"/>
    </xf>
    <xf numFmtId="0" fontId="4" fillId="0" borderId="0" xfId="56" applyFont="1" applyBorder="1" applyAlignment="1">
      <alignment horizontal="center" vertical="center" wrapText="1"/>
    </xf>
    <xf numFmtId="0" fontId="4" fillId="0" borderId="0" xfId="56" applyFont="1" applyBorder="1" applyAlignment="1">
      <alignment horizontal="justify" vertical="center" wrapText="1"/>
    </xf>
    <xf numFmtId="0" fontId="3" fillId="0" borderId="0" xfId="56" applyFont="1" applyBorder="1" applyAlignment="1">
      <alignment horizontal="center" vertical="center" wrapText="1"/>
    </xf>
    <xf numFmtId="0" fontId="3" fillId="25" borderId="0" xfId="56" applyFont="1" applyFill="1" applyBorder="1" applyAlignment="1">
      <alignment horizontal="right" vertical="center" wrapText="1"/>
    </xf>
    <xf numFmtId="0" fontId="4" fillId="25" borderId="0" xfId="56" applyFont="1" applyFill="1" applyBorder="1" applyAlignment="1">
      <alignment horizontal="center" vertical="center"/>
    </xf>
    <xf numFmtId="49" fontId="4" fillId="25" borderId="0" xfId="56" applyNumberFormat="1" applyFont="1" applyFill="1" applyBorder="1" applyAlignment="1">
      <alignment horizontal="justify" vertical="center"/>
    </xf>
    <xf numFmtId="0" fontId="3" fillId="25" borderId="0" xfId="56" applyFont="1" applyFill="1" applyBorder="1" applyAlignment="1">
      <alignment horizontal="center" vertical="center"/>
    </xf>
    <xf numFmtId="43" fontId="3" fillId="25" borderId="0" xfId="2" applyFont="1" applyFill="1" applyBorder="1" applyAlignment="1">
      <alignment horizontal="right" vertical="center" wrapText="1"/>
    </xf>
    <xf numFmtId="0" fontId="3" fillId="25" borderId="0" xfId="56" applyFont="1" applyFill="1" applyBorder="1" applyAlignment="1">
      <alignment vertical="center"/>
    </xf>
    <xf numFmtId="0" fontId="4" fillId="0" borderId="0" xfId="56" applyFont="1" applyBorder="1" applyAlignment="1">
      <alignment horizontal="center"/>
    </xf>
    <xf numFmtId="0" fontId="3" fillId="0" borderId="0" xfId="56" applyFont="1" applyBorder="1"/>
    <xf numFmtId="0" fontId="3" fillId="0" borderId="0" xfId="56" applyFont="1" applyBorder="1" applyAlignment="1">
      <alignment horizontal="center"/>
    </xf>
    <xf numFmtId="0" fontId="1" fillId="0" borderId="0" xfId="56" applyFont="1" applyBorder="1" applyAlignment="1">
      <alignment horizontal="right" vertical="top" wrapText="1"/>
    </xf>
    <xf numFmtId="0" fontId="2" fillId="0" borderId="0" xfId="56" applyFont="1" applyBorder="1" applyAlignment="1">
      <alignment horizontal="center"/>
    </xf>
    <xf numFmtId="0" fontId="1" fillId="0" borderId="0" xfId="56" applyFont="1" applyBorder="1" applyAlignment="1">
      <alignment horizontal="justify" vertical="top" wrapText="1"/>
    </xf>
    <xf numFmtId="0" fontId="1" fillId="0" borderId="0" xfId="56" applyFont="1" applyBorder="1" applyAlignment="1">
      <alignment horizontal="left" vertical="top" wrapText="1"/>
    </xf>
    <xf numFmtId="43" fontId="1" fillId="0" borderId="0" xfId="2" applyFont="1" applyBorder="1" applyAlignment="1">
      <alignment horizontal="right" wrapText="1"/>
    </xf>
    <xf numFmtId="0" fontId="1" fillId="0" borderId="0" xfId="56" applyFont="1" applyBorder="1"/>
    <xf numFmtId="0" fontId="1" fillId="0" borderId="0" xfId="56" applyFont="1" applyBorder="1" applyAlignment="1">
      <alignment horizontal="justify" vertical="center" wrapText="1"/>
    </xf>
    <xf numFmtId="0" fontId="1" fillId="0" borderId="0" xfId="56" applyFont="1" applyBorder="1" applyAlignment="1">
      <alignment horizontal="center"/>
    </xf>
    <xf numFmtId="0" fontId="1" fillId="0" borderId="0" xfId="56" applyFont="1" applyBorder="1" applyAlignment="1">
      <alignment vertical="top" wrapText="1"/>
    </xf>
    <xf numFmtId="0" fontId="2" fillId="0" borderId="0" xfId="56" applyFont="1" applyBorder="1" applyAlignment="1">
      <alignment horizontal="justify" vertical="center" wrapText="1"/>
    </xf>
    <xf numFmtId="0" fontId="1" fillId="0" borderId="0" xfId="56" applyFont="1" applyFill="1" applyBorder="1" applyAlignment="1">
      <alignment horizontal="justify" vertical="top" wrapText="1" readingOrder="1"/>
    </xf>
    <xf numFmtId="0" fontId="64" fillId="0" borderId="0" xfId="56" applyFont="1" applyBorder="1"/>
    <xf numFmtId="0" fontId="1" fillId="0" borderId="0" xfId="56" applyFont="1" applyFill="1" applyBorder="1" applyAlignment="1">
      <alignment horizontal="right" vertical="top" wrapText="1"/>
    </xf>
    <xf numFmtId="0" fontId="2" fillId="0" borderId="0" xfId="56" applyFont="1" applyFill="1" applyBorder="1" applyAlignment="1">
      <alignment horizontal="center"/>
    </xf>
    <xf numFmtId="0" fontId="2" fillId="0" borderId="0" xfId="56" applyFont="1" applyFill="1" applyAlignment="1">
      <alignment horizontal="justify" vertical="center" wrapText="1"/>
    </xf>
    <xf numFmtId="0" fontId="1" fillId="0" borderId="0" xfId="56" applyFont="1" applyFill="1" applyAlignment="1">
      <alignment horizontal="center"/>
    </xf>
    <xf numFmtId="43" fontId="1" fillId="0" borderId="0" xfId="2" applyFont="1" applyFill="1" applyAlignment="1">
      <alignment horizontal="right" wrapText="1"/>
    </xf>
    <xf numFmtId="0" fontId="65" fillId="0" borderId="0" xfId="56" applyFont="1" applyFill="1" applyBorder="1"/>
    <xf numFmtId="0" fontId="3" fillId="0" borderId="0" xfId="56" applyFont="1" applyFill="1" applyBorder="1"/>
    <xf numFmtId="0" fontId="2" fillId="0" borderId="0" xfId="56" applyFont="1" applyFill="1" applyBorder="1" applyAlignment="1">
      <alignment horizontal="justify" vertical="center" wrapText="1"/>
    </xf>
    <xf numFmtId="0" fontId="1" fillId="0" borderId="0" xfId="56" applyFont="1" applyFill="1" applyBorder="1" applyAlignment="1">
      <alignment horizontal="center"/>
    </xf>
    <xf numFmtId="43" fontId="1" fillId="0" borderId="0" xfId="2" applyFont="1" applyFill="1" applyBorder="1" applyAlignment="1">
      <alignment horizontal="right" wrapText="1"/>
    </xf>
    <xf numFmtId="0" fontId="1" fillId="0" borderId="0" xfId="56" applyNumberFormat="1" applyFont="1" applyFill="1" applyBorder="1" applyAlignment="1">
      <alignment horizontal="justify" vertical="top" wrapText="1"/>
    </xf>
    <xf numFmtId="0" fontId="1" fillId="0" borderId="0" xfId="56" applyFont="1" applyAlignment="1">
      <alignment horizontal="right" vertical="top" wrapText="1"/>
    </xf>
    <xf numFmtId="0" fontId="1" fillId="0" borderId="0" xfId="56" applyFont="1"/>
    <xf numFmtId="0" fontId="1" fillId="0" borderId="0" xfId="56" applyFont="1" applyAlignment="1">
      <alignment horizontal="center"/>
    </xf>
    <xf numFmtId="0" fontId="1" fillId="0" borderId="0" xfId="56" applyFont="1" applyAlignment="1">
      <alignment horizontal="justify" vertical="top" wrapText="1"/>
    </xf>
    <xf numFmtId="0" fontId="1" fillId="0" borderId="0" xfId="57" applyFont="1" applyFill="1" applyBorder="1" applyAlignment="1">
      <alignment horizontal="left" vertical="top" wrapText="1"/>
    </xf>
    <xf numFmtId="0" fontId="1" fillId="0" borderId="0" xfId="57" applyFont="1" applyFill="1" applyBorder="1" applyAlignment="1">
      <alignment horizontal="center" wrapText="1"/>
    </xf>
    <xf numFmtId="3" fontId="1" fillId="0" borderId="0" xfId="57" applyNumberFormat="1" applyFont="1" applyFill="1" applyBorder="1" applyAlignment="1">
      <alignment horizontal="center" wrapText="1"/>
    </xf>
    <xf numFmtId="0" fontId="1" fillId="0" borderId="0" xfId="56" applyFont="1" applyAlignment="1">
      <alignment horizontal="justify" vertical="center" wrapText="1"/>
    </xf>
    <xf numFmtId="0" fontId="1" fillId="0" borderId="10" xfId="56" applyFont="1" applyBorder="1" applyAlignment="1">
      <alignment horizontal="right" vertical="top" wrapText="1"/>
    </xf>
    <xf numFmtId="0" fontId="2" fillId="0" borderId="10" xfId="56" applyFont="1" applyBorder="1" applyAlignment="1">
      <alignment horizontal="center" vertical="center"/>
    </xf>
    <xf numFmtId="49" fontId="2" fillId="0" borderId="10" xfId="56" applyNumberFormat="1" applyFont="1" applyBorder="1" applyAlignment="1">
      <alignment horizontal="justify" vertical="center"/>
    </xf>
    <xf numFmtId="0" fontId="1" fillId="0" borderId="10" xfId="56" applyFont="1" applyBorder="1" applyAlignment="1">
      <alignment horizontal="center"/>
    </xf>
    <xf numFmtId="0" fontId="1" fillId="25" borderId="0" xfId="56" applyFont="1" applyFill="1" applyBorder="1" applyAlignment="1">
      <alignment horizontal="right" vertical="center" wrapText="1"/>
    </xf>
    <xf numFmtId="0" fontId="2" fillId="25" borderId="0" xfId="56" applyFont="1" applyFill="1" applyBorder="1" applyAlignment="1">
      <alignment horizontal="center" vertical="center"/>
    </xf>
    <xf numFmtId="49" fontId="2" fillId="25" borderId="0" xfId="56" applyNumberFormat="1" applyFont="1" applyFill="1" applyBorder="1" applyAlignment="1">
      <alignment horizontal="justify" vertical="center"/>
    </xf>
    <xf numFmtId="0" fontId="1" fillId="25" borderId="0" xfId="56" applyFont="1" applyFill="1" applyBorder="1" applyAlignment="1">
      <alignment horizontal="center" vertical="center"/>
    </xf>
    <xf numFmtId="0" fontId="1" fillId="25" borderId="0" xfId="56" applyFont="1" applyFill="1" applyBorder="1" applyAlignment="1">
      <alignment vertical="center"/>
    </xf>
    <xf numFmtId="0" fontId="1" fillId="0" borderId="0" xfId="56" applyNumberFormat="1" applyFont="1" applyFill="1" applyAlignment="1">
      <alignment horizontal="justify" vertical="top" wrapText="1"/>
    </xf>
    <xf numFmtId="0" fontId="66" fillId="0" borderId="0" xfId="56" applyFont="1"/>
    <xf numFmtId="0" fontId="1" fillId="0" borderId="0" xfId="56" applyFont="1" applyFill="1" applyAlignment="1">
      <alignment horizontal="right" vertical="top" wrapText="1"/>
    </xf>
    <xf numFmtId="0" fontId="1" fillId="0" borderId="0" xfId="56" applyFont="1" applyFill="1"/>
    <xf numFmtId="0" fontId="1" fillId="0" borderId="0" xfId="56" applyFont="1" applyFill="1" applyBorder="1" applyAlignment="1">
      <alignment horizontal="justify" vertical="center" wrapText="1"/>
    </xf>
    <xf numFmtId="0" fontId="3" fillId="0" borderId="0" xfId="56" applyFont="1" applyAlignment="1">
      <alignment horizontal="justify" vertical="top" wrapText="1"/>
    </xf>
    <xf numFmtId="0" fontId="1" fillId="0" borderId="0" xfId="56" applyFont="1" applyFill="1" applyAlignment="1">
      <alignment horizontal="justify" vertical="top" wrapText="1"/>
    </xf>
    <xf numFmtId="43" fontId="1" fillId="0" borderId="0" xfId="2" applyFont="1" applyFill="1"/>
    <xf numFmtId="0" fontId="39" fillId="0" borderId="0" xfId="56" applyFont="1" applyFill="1" applyBorder="1" applyAlignment="1">
      <alignment horizontal="left" vertical="top" wrapText="1"/>
    </xf>
    <xf numFmtId="0" fontId="39" fillId="0" borderId="0" xfId="56" applyFont="1" applyFill="1" applyBorder="1" applyAlignment="1">
      <alignment horizontal="center"/>
    </xf>
    <xf numFmtId="2" fontId="39" fillId="0" borderId="0" xfId="56" applyNumberFormat="1" applyFont="1" applyFill="1" applyBorder="1" applyAlignment="1">
      <alignment horizontal="center"/>
    </xf>
    <xf numFmtId="0" fontId="3" fillId="0" borderId="0" xfId="56" applyFont="1" applyAlignment="1">
      <alignment horizontal="justify" vertical="center" wrapText="1"/>
    </xf>
    <xf numFmtId="0" fontId="1" fillId="0" borderId="0" xfId="56" applyNumberFormat="1" applyFont="1" applyAlignment="1">
      <alignment horizontal="justify" vertical="top" wrapText="1"/>
    </xf>
    <xf numFmtId="0" fontId="3" fillId="0" borderId="0" xfId="56" applyFont="1" applyFill="1" applyAlignment="1">
      <alignment horizontal="right" vertical="top" wrapText="1"/>
    </xf>
    <xf numFmtId="0" fontId="3" fillId="0" borderId="0" xfId="56" applyFont="1" applyFill="1"/>
    <xf numFmtId="0" fontId="3" fillId="0" borderId="0" xfId="56" applyNumberFormat="1" applyFont="1" applyFill="1" applyAlignment="1">
      <alignment horizontal="justify" vertical="top" wrapText="1"/>
    </xf>
    <xf numFmtId="0" fontId="3" fillId="0" borderId="0" xfId="56" applyFont="1" applyFill="1" applyAlignment="1">
      <alignment horizontal="center"/>
    </xf>
    <xf numFmtId="43" fontId="3" fillId="0" borderId="0" xfId="2" applyFont="1" applyFill="1" applyAlignment="1">
      <alignment horizontal="right" wrapText="1"/>
    </xf>
    <xf numFmtId="0" fontId="2" fillId="0" borderId="0" xfId="56" applyFont="1" applyAlignment="1">
      <alignment horizontal="justify" vertical="center" wrapText="1"/>
    </xf>
    <xf numFmtId="43" fontId="3" fillId="0" borderId="0" xfId="2" applyFont="1"/>
    <xf numFmtId="0" fontId="68" fillId="0" borderId="0" xfId="56" applyFont="1" applyAlignment="1">
      <alignment horizontal="center"/>
    </xf>
    <xf numFmtId="0" fontId="2" fillId="0" borderId="0" xfId="56" applyFont="1" applyAlignment="1">
      <alignment horizontal="center"/>
    </xf>
    <xf numFmtId="0" fontId="3" fillId="0" borderId="0" xfId="56" applyFont="1" applyBorder="1" applyAlignment="1">
      <alignment horizontal="justify" vertical="center" wrapText="1"/>
    </xf>
    <xf numFmtId="43" fontId="6" fillId="0" borderId="0" xfId="2" applyFont="1"/>
    <xf numFmtId="0" fontId="3" fillId="0" borderId="0" xfId="56" applyFont="1" applyBorder="1" applyAlignment="1">
      <alignment horizontal="center" wrapText="1"/>
    </xf>
    <xf numFmtId="43" fontId="3" fillId="0" borderId="0" xfId="2" applyFont="1" applyBorder="1"/>
    <xf numFmtId="43" fontId="6" fillId="0" borderId="0" xfId="2" applyFont="1" applyBorder="1"/>
    <xf numFmtId="0" fontId="3" fillId="0" borderId="0" xfId="56" applyFont="1" applyAlignment="1">
      <alignment horizontal="center" wrapText="1"/>
    </xf>
    <xf numFmtId="0" fontId="3" fillId="0" borderId="0" xfId="56" applyFont="1" applyAlignment="1">
      <alignment wrapText="1"/>
    </xf>
    <xf numFmtId="0" fontId="3" fillId="0" borderId="11" xfId="56" applyFont="1" applyBorder="1" applyAlignment="1">
      <alignment horizontal="center" wrapText="1"/>
    </xf>
    <xf numFmtId="0" fontId="3" fillId="0" borderId="12" xfId="56" applyFont="1" applyBorder="1" applyAlignment="1">
      <alignment wrapText="1"/>
    </xf>
    <xf numFmtId="43" fontId="3" fillId="0" borderId="12" xfId="2" applyFont="1" applyBorder="1"/>
    <xf numFmtId="0" fontId="3" fillId="0" borderId="30" xfId="56" applyFont="1" applyBorder="1"/>
    <xf numFmtId="0" fontId="6" fillId="0" borderId="0" xfId="56" applyFont="1" applyBorder="1" applyAlignment="1">
      <alignment horizontal="left"/>
    </xf>
    <xf numFmtId="43" fontId="4" fillId="0" borderId="0" xfId="2" applyFont="1" applyBorder="1"/>
    <xf numFmtId="0" fontId="5" fillId="0" borderId="0" xfId="56" applyFont="1" applyBorder="1"/>
    <xf numFmtId="43" fontId="5" fillId="0" borderId="0" xfId="2" applyFont="1" applyBorder="1"/>
    <xf numFmtId="0" fontId="6" fillId="0" borderId="0" xfId="56" applyFont="1" applyBorder="1"/>
    <xf numFmtId="0" fontId="3" fillId="0" borderId="13" xfId="56" applyFont="1" applyBorder="1"/>
    <xf numFmtId="0" fontId="3" fillId="0" borderId="14" xfId="56" applyFont="1" applyBorder="1"/>
    <xf numFmtId="43" fontId="3" fillId="0" borderId="14" xfId="2" applyFont="1" applyBorder="1"/>
    <xf numFmtId="2" fontId="1" fillId="0" borderId="0" xfId="2" applyNumberFormat="1" applyFont="1" applyBorder="1" applyAlignment="1">
      <alignment horizontal="right"/>
    </xf>
    <xf numFmtId="2" fontId="3" fillId="0" borderId="0" xfId="2" applyNumberFormat="1" applyFont="1" applyBorder="1" applyAlignment="1">
      <alignment horizontal="center" wrapText="1"/>
    </xf>
    <xf numFmtId="2" fontId="3" fillId="0" borderId="0" xfId="2" applyNumberFormat="1" applyFont="1" applyAlignment="1">
      <alignment horizontal="right"/>
    </xf>
    <xf numFmtId="2" fontId="3" fillId="0" borderId="10" xfId="2" applyNumberFormat="1" applyFont="1" applyBorder="1" applyAlignment="1">
      <alignment horizontal="center" wrapText="1"/>
    </xf>
    <xf numFmtId="2" fontId="3" fillId="0" borderId="0" xfId="2" applyNumberFormat="1" applyFont="1" applyBorder="1" applyAlignment="1">
      <alignment horizontal="right" wrapText="1"/>
    </xf>
    <xf numFmtId="2" fontId="3" fillId="25" borderId="0" xfId="2" applyNumberFormat="1" applyFont="1" applyFill="1" applyBorder="1" applyAlignment="1">
      <alignment horizontal="right" vertical="center"/>
    </xf>
    <xf numFmtId="2" fontId="3" fillId="0" borderId="0" xfId="2" applyNumberFormat="1" applyFont="1" applyBorder="1" applyAlignment="1">
      <alignment horizontal="right"/>
    </xf>
    <xf numFmtId="2" fontId="1" fillId="0" borderId="0" xfId="2" applyNumberFormat="1" applyFont="1" applyFill="1" applyBorder="1" applyAlignment="1">
      <alignment horizontal="right"/>
    </xf>
    <xf numFmtId="2" fontId="1" fillId="0" borderId="0" xfId="2" applyNumberFormat="1" applyFont="1" applyFill="1" applyAlignment="1">
      <alignment horizontal="right"/>
    </xf>
    <xf numFmtId="2" fontId="1" fillId="0" borderId="0" xfId="57" applyNumberFormat="1" applyFont="1" applyFill="1" applyBorder="1" applyAlignment="1">
      <alignment horizontal="right"/>
    </xf>
    <xf numFmtId="2" fontId="1" fillId="0" borderId="0" xfId="2" applyNumberFormat="1" applyFont="1" applyAlignment="1">
      <alignment horizontal="right"/>
    </xf>
    <xf numFmtId="2" fontId="1" fillId="0" borderId="10" xfId="2" applyNumberFormat="1" applyFont="1" applyBorder="1" applyAlignment="1">
      <alignment horizontal="right"/>
    </xf>
    <xf numFmtId="2" fontId="2" fillId="0" borderId="10" xfId="2" applyNumberFormat="1" applyFont="1" applyBorder="1" applyAlignment="1">
      <alignment horizontal="right"/>
    </xf>
    <xf numFmtId="2" fontId="1" fillId="25" borderId="0" xfId="2" applyNumberFormat="1" applyFont="1" applyFill="1" applyBorder="1" applyAlignment="1">
      <alignment horizontal="right" vertical="center"/>
    </xf>
    <xf numFmtId="2" fontId="3" fillId="0" borderId="0" xfId="2" applyNumberFormat="1" applyFont="1" applyFill="1" applyAlignment="1">
      <alignment horizontal="right"/>
    </xf>
    <xf numFmtId="2" fontId="3" fillId="0" borderId="12" xfId="2" applyNumberFormat="1" applyFont="1" applyBorder="1" applyAlignment="1">
      <alignment horizontal="right"/>
    </xf>
    <xf numFmtId="2" fontId="3" fillId="0" borderId="15" xfId="2" applyNumberFormat="1" applyFont="1" applyBorder="1" applyAlignment="1">
      <alignment horizontal="right"/>
    </xf>
    <xf numFmtId="2" fontId="6" fillId="0" borderId="33" xfId="2" applyNumberFormat="1" applyFont="1" applyBorder="1" applyAlignment="1">
      <alignment horizontal="right"/>
    </xf>
    <xf numFmtId="2" fontId="3" fillId="0" borderId="33" xfId="2" applyNumberFormat="1" applyFont="1" applyBorder="1" applyAlignment="1">
      <alignment horizontal="right"/>
    </xf>
    <xf numFmtId="2" fontId="3" fillId="0" borderId="14" xfId="2" applyNumberFormat="1" applyFont="1" applyBorder="1" applyAlignment="1">
      <alignment horizontal="right"/>
    </xf>
    <xf numFmtId="2" fontId="3" fillId="0" borderId="16" xfId="2" applyNumberFormat="1" applyFont="1" applyBorder="1" applyAlignment="1">
      <alignment horizontal="right"/>
    </xf>
    <xf numFmtId="0" fontId="4" fillId="0" borderId="0" xfId="1" applyFont="1" applyAlignment="1">
      <alignment horizontal="justify" vertical="center" wrapText="1"/>
    </xf>
    <xf numFmtId="43" fontId="3" fillId="0" borderId="0" xfId="2" applyFont="1" applyBorder="1" applyAlignment="1">
      <alignment horizontal="center" wrapText="1"/>
    </xf>
    <xf numFmtId="0" fontId="4" fillId="0" borderId="0" xfId="1" applyFont="1" applyAlignment="1">
      <alignment vertical="center"/>
    </xf>
    <xf numFmtId="0" fontId="3" fillId="0" borderId="10" xfId="1" applyFont="1" applyBorder="1" applyAlignment="1">
      <alignment horizontal="center" vertical="center" wrapText="1"/>
    </xf>
    <xf numFmtId="43" fontId="3" fillId="0" borderId="10" xfId="2" applyFont="1" applyBorder="1" applyAlignment="1">
      <alignment horizontal="center" vertical="center" wrapText="1"/>
    </xf>
    <xf numFmtId="43" fontId="3" fillId="0" borderId="21" xfId="2" applyFont="1" applyBorder="1" applyAlignment="1">
      <alignment horizontal="center" vertical="center" wrapText="1"/>
    </xf>
    <xf numFmtId="0" fontId="1" fillId="25" borderId="11" xfId="1" applyFont="1" applyFill="1" applyBorder="1" applyAlignment="1">
      <alignment horizontal="right" vertical="center" wrapText="1"/>
    </xf>
    <xf numFmtId="0" fontId="2" fillId="25" borderId="12" xfId="1" applyFont="1" applyFill="1" applyBorder="1" applyAlignment="1">
      <alignment horizontal="center" vertical="center"/>
    </xf>
    <xf numFmtId="49" fontId="2" fillId="25" borderId="12" xfId="1" applyNumberFormat="1" applyFont="1" applyFill="1" applyBorder="1" applyAlignment="1">
      <alignment horizontal="justify" vertical="center"/>
    </xf>
    <xf numFmtId="0" fontId="1" fillId="25" borderId="12" xfId="1" applyFont="1" applyFill="1" applyBorder="1" applyAlignment="1">
      <alignment horizontal="center" vertical="center"/>
    </xf>
    <xf numFmtId="43" fontId="1" fillId="25" borderId="12" xfId="2" applyFont="1" applyFill="1" applyBorder="1" applyAlignment="1">
      <alignment horizontal="right" vertical="center" wrapText="1"/>
    </xf>
    <xf numFmtId="43" fontId="1" fillId="25" borderId="12" xfId="2" applyFont="1" applyFill="1" applyBorder="1" applyAlignment="1">
      <alignment horizontal="right" vertical="center"/>
    </xf>
    <xf numFmtId="43" fontId="1" fillId="25" borderId="15" xfId="2" applyFont="1" applyFill="1" applyBorder="1" applyAlignment="1">
      <alignment horizontal="right" vertical="center"/>
    </xf>
    <xf numFmtId="0" fontId="2" fillId="0" borderId="17" xfId="1" applyFont="1" applyBorder="1" applyAlignment="1">
      <alignment horizontal="center" vertical="center"/>
    </xf>
    <xf numFmtId="0" fontId="1" fillId="0" borderId="10" xfId="1" applyFont="1" applyBorder="1" applyAlignment="1">
      <alignment horizontal="right" vertical="top" wrapText="1"/>
    </xf>
    <xf numFmtId="43" fontId="1" fillId="0" borderId="21" xfId="2" applyFont="1" applyBorder="1" applyAlignment="1">
      <alignment horizontal="right"/>
    </xf>
    <xf numFmtId="2" fontId="2" fillId="0" borderId="21" xfId="2" applyNumberFormat="1" applyFont="1" applyBorder="1" applyAlignment="1">
      <alignment horizontal="right"/>
    </xf>
    <xf numFmtId="0" fontId="1" fillId="0" borderId="0" xfId="1" applyFont="1" applyFill="1" applyBorder="1" applyAlignment="1">
      <alignment horizontal="right" vertical="center" wrapText="1"/>
    </xf>
    <xf numFmtId="0" fontId="2" fillId="0" borderId="0" xfId="1" applyFont="1" applyAlignment="1">
      <alignment horizontal="center"/>
    </xf>
    <xf numFmtId="0" fontId="3" fillId="0" borderId="0" xfId="1" applyFont="1"/>
    <xf numFmtId="1" fontId="33" fillId="0" borderId="17" xfId="58" applyNumberFormat="1" applyFont="1" applyFill="1" applyBorder="1" applyAlignment="1">
      <alignment horizontal="center" vertical="center"/>
    </xf>
    <xf numFmtId="0" fontId="33" fillId="0" borderId="17" xfId="58" applyNumberFormat="1" applyFont="1" applyFill="1" applyBorder="1" applyAlignment="1">
      <alignment horizontal="center" vertical="center" wrapText="1"/>
    </xf>
    <xf numFmtId="4" fontId="33" fillId="0" borderId="17" xfId="58" applyNumberFormat="1" applyFont="1" applyFill="1" applyBorder="1" applyAlignment="1">
      <alignment horizontal="center" vertical="center"/>
    </xf>
    <xf numFmtId="0" fontId="30" fillId="0" borderId="17" xfId="58" applyNumberFormat="1" applyFont="1" applyFill="1" applyBorder="1" applyAlignment="1">
      <alignment horizontal="center" vertical="center" wrapText="1"/>
    </xf>
    <xf numFmtId="4" fontId="33" fillId="0" borderId="17" xfId="58" applyNumberFormat="1" applyFont="1" applyFill="1" applyBorder="1" applyAlignment="1">
      <alignment horizontal="center" vertical="center" wrapText="1"/>
    </xf>
    <xf numFmtId="4" fontId="30" fillId="0" borderId="17" xfId="58" applyNumberFormat="1" applyFont="1" applyFill="1" applyBorder="1" applyAlignment="1">
      <alignment horizontal="center" vertical="center" wrapText="1"/>
    </xf>
    <xf numFmtId="43" fontId="1" fillId="0" borderId="0" xfId="2" applyFont="1" applyFill="1" applyBorder="1" applyAlignment="1">
      <alignment horizontal="right" vertical="center"/>
    </xf>
    <xf numFmtId="1" fontId="32" fillId="0" borderId="17" xfId="58" applyNumberFormat="1" applyFont="1" applyFill="1" applyBorder="1" applyAlignment="1">
      <alignment horizontal="center" vertical="center"/>
    </xf>
    <xf numFmtId="0" fontId="32" fillId="0" borderId="17" xfId="58" applyNumberFormat="1" applyFont="1" applyFill="1" applyBorder="1" applyAlignment="1">
      <alignment horizontal="left" vertical="top" wrapText="1"/>
    </xf>
    <xf numFmtId="4" fontId="32" fillId="0" borderId="17" xfId="58" applyNumberFormat="1" applyFont="1" applyFill="1" applyBorder="1" applyAlignment="1">
      <alignment horizontal="center"/>
    </xf>
    <xf numFmtId="4" fontId="32" fillId="0" borderId="17" xfId="47" applyNumberFormat="1" applyFont="1" applyBorder="1" applyAlignment="1"/>
    <xf numFmtId="0" fontId="27" fillId="0" borderId="17" xfId="58" applyNumberFormat="1" applyFont="1" applyFill="1" applyBorder="1" applyAlignment="1">
      <alignment horizontal="left" vertical="top" wrapText="1"/>
    </xf>
    <xf numFmtId="4" fontId="23" fillId="0" borderId="17" xfId="58" applyNumberFormat="1" applyFont="1" applyFill="1" applyBorder="1" applyAlignment="1">
      <alignment horizontal="center" wrapText="1"/>
    </xf>
    <xf numFmtId="0" fontId="47" fillId="0" borderId="19" xfId="58" applyFont="1" applyFill="1" applyBorder="1" applyAlignment="1">
      <alignment horizontal="center" vertical="center" wrapText="1"/>
    </xf>
    <xf numFmtId="0" fontId="46" fillId="0" borderId="17" xfId="58" applyNumberFormat="1" applyFont="1" applyFill="1" applyBorder="1" applyAlignment="1">
      <alignment horizontal="left" vertical="top" wrapText="1"/>
    </xf>
    <xf numFmtId="0" fontId="47" fillId="0" borderId="19" xfId="58" applyFont="1" applyFill="1" applyBorder="1" applyAlignment="1">
      <alignment horizontal="center" wrapText="1"/>
    </xf>
    <xf numFmtId="4" fontId="47" fillId="0" borderId="19" xfId="58" applyNumberFormat="1" applyFont="1" applyFill="1" applyBorder="1" applyAlignment="1">
      <alignment horizontal="center" wrapText="1"/>
    </xf>
    <xf numFmtId="4" fontId="48" fillId="0" borderId="19" xfId="58" applyNumberFormat="1" applyFont="1" applyFill="1" applyBorder="1" applyAlignment="1">
      <alignment horizontal="center" wrapText="1"/>
    </xf>
    <xf numFmtId="4" fontId="31" fillId="0" borderId="20" xfId="58" applyNumberFormat="1" applyFont="1" applyFill="1" applyBorder="1" applyAlignment="1">
      <alignment horizontal="right"/>
    </xf>
    <xf numFmtId="0" fontId="7" fillId="0" borderId="0" xfId="58" applyAlignment="1">
      <alignment vertical="center"/>
    </xf>
    <xf numFmtId="0" fontId="32" fillId="0" borderId="12" xfId="58" applyNumberFormat="1" applyFont="1" applyFill="1" applyBorder="1" applyAlignment="1">
      <alignment horizontal="justify" vertical="justify" wrapText="1"/>
    </xf>
    <xf numFmtId="4" fontId="32" fillId="0" borderId="12" xfId="58" applyNumberFormat="1" applyFont="1" applyFill="1" applyBorder="1" applyAlignment="1">
      <alignment horizontal="center"/>
    </xf>
    <xf numFmtId="0" fontId="7" fillId="0" borderId="0" xfId="58" applyAlignment="1">
      <alignment horizontal="center"/>
    </xf>
    <xf numFmtId="1" fontId="27" fillId="0" borderId="17" xfId="58" applyNumberFormat="1" applyFont="1" applyFill="1" applyBorder="1" applyAlignment="1">
      <alignment horizontal="center" vertical="center"/>
    </xf>
    <xf numFmtId="0" fontId="47" fillId="0" borderId="20" xfId="58" applyFont="1" applyFill="1" applyBorder="1" applyAlignment="1">
      <alignment horizontal="left" vertical="top" wrapText="1"/>
    </xf>
    <xf numFmtId="4" fontId="47" fillId="0" borderId="20" xfId="58" applyNumberFormat="1" applyFont="1" applyFill="1" applyBorder="1" applyAlignment="1">
      <alignment horizontal="center"/>
    </xf>
    <xf numFmtId="2" fontId="48" fillId="0" borderId="20" xfId="58" applyNumberFormat="1" applyFont="1" applyFill="1" applyBorder="1" applyAlignment="1">
      <alignment horizontal="center" wrapText="1"/>
    </xf>
    <xf numFmtId="2" fontId="47" fillId="0" borderId="20" xfId="59" applyNumberFormat="1" applyFont="1" applyFill="1" applyBorder="1" applyAlignment="1">
      <alignment horizontal="right"/>
    </xf>
    <xf numFmtId="0" fontId="27" fillId="0" borderId="17" xfId="58" applyFont="1" applyFill="1" applyBorder="1" applyAlignment="1">
      <alignment horizontal="left" vertical="top" wrapText="1"/>
    </xf>
    <xf numFmtId="4" fontId="27" fillId="0" borderId="20" xfId="58" applyNumberFormat="1" applyFont="1" applyFill="1" applyBorder="1" applyAlignment="1">
      <alignment horizontal="center"/>
    </xf>
    <xf numFmtId="2" fontId="27" fillId="0" borderId="20" xfId="58" applyNumberFormat="1" applyFont="1" applyFill="1" applyBorder="1" applyAlignment="1">
      <alignment horizontal="center"/>
    </xf>
    <xf numFmtId="2" fontId="27" fillId="0" borderId="17" xfId="58" applyNumberFormat="1" applyFont="1" applyFill="1" applyBorder="1" applyAlignment="1">
      <alignment horizontal="center"/>
    </xf>
    <xf numFmtId="0" fontId="47" fillId="26" borderId="17" xfId="47" applyFont="1" applyFill="1" applyBorder="1" applyAlignment="1">
      <alignment horizontal="left" vertical="top" wrapText="1"/>
    </xf>
    <xf numFmtId="0" fontId="47" fillId="26" borderId="19" xfId="58" applyNumberFormat="1" applyFont="1" applyFill="1" applyBorder="1" applyAlignment="1" applyProtection="1">
      <alignment horizontal="left" vertical="top" wrapText="1"/>
    </xf>
    <xf numFmtId="4" fontId="31" fillId="0" borderId="17" xfId="58" applyNumberFormat="1" applyFont="1" applyFill="1" applyBorder="1" applyAlignment="1">
      <alignment horizontal="right"/>
    </xf>
    <xf numFmtId="1" fontId="31" fillId="0" borderId="0" xfId="58" applyNumberFormat="1" applyFont="1" applyFill="1" applyBorder="1" applyAlignment="1">
      <alignment horizontal="right" vertical="center"/>
    </xf>
    <xf numFmtId="1" fontId="31" fillId="0" borderId="0" xfId="58" applyNumberFormat="1" applyFont="1" applyFill="1" applyBorder="1" applyAlignment="1">
      <alignment horizontal="right"/>
    </xf>
    <xf numFmtId="1" fontId="31" fillId="0" borderId="0" xfId="58" applyNumberFormat="1" applyFont="1" applyFill="1" applyBorder="1" applyAlignment="1">
      <alignment horizontal="center"/>
    </xf>
    <xf numFmtId="4" fontId="31" fillId="0" borderId="0" xfId="58" applyNumberFormat="1" applyFont="1" applyFill="1" applyBorder="1" applyAlignment="1">
      <alignment horizontal="center"/>
    </xf>
    <xf numFmtId="0" fontId="47" fillId="0" borderId="20" xfId="58" applyFont="1" applyFill="1" applyBorder="1" applyAlignment="1">
      <alignment horizontal="center" vertical="center" wrapText="1"/>
    </xf>
    <xf numFmtId="0" fontId="47" fillId="0" borderId="17" xfId="58" applyFont="1" applyFill="1" applyBorder="1" applyAlignment="1">
      <alignment horizontal="center" vertical="center" wrapText="1"/>
    </xf>
    <xf numFmtId="0" fontId="47" fillId="0" borderId="17" xfId="58" applyNumberFormat="1" applyFont="1" applyFill="1" applyBorder="1" applyAlignment="1">
      <alignment horizontal="left" vertical="justify" wrapText="1" indent="1"/>
    </xf>
    <xf numFmtId="0" fontId="47" fillId="0" borderId="17" xfId="58" applyFont="1" applyFill="1" applyBorder="1" applyAlignment="1">
      <alignment horizontal="center" wrapText="1"/>
    </xf>
    <xf numFmtId="4" fontId="47" fillId="0" borderId="17" xfId="58" applyNumberFormat="1" applyFont="1" applyFill="1" applyBorder="1" applyAlignment="1">
      <alignment horizontal="center" wrapText="1"/>
    </xf>
    <xf numFmtId="4" fontId="48" fillId="0" borderId="17" xfId="58" applyNumberFormat="1" applyFont="1" applyFill="1" applyBorder="1" applyAlignment="1">
      <alignment horizontal="right" wrapText="1"/>
    </xf>
    <xf numFmtId="4" fontId="47" fillId="0" borderId="17" xfId="58" applyNumberFormat="1" applyFont="1" applyFill="1" applyBorder="1" applyAlignment="1">
      <alignment horizontal="right" wrapText="1"/>
    </xf>
    <xf numFmtId="0" fontId="47" fillId="0" borderId="17" xfId="58" applyFont="1" applyFill="1" applyBorder="1" applyAlignment="1">
      <alignment horizontal="left" vertical="top" wrapText="1"/>
    </xf>
    <xf numFmtId="0" fontId="47" fillId="0" borderId="17" xfId="58" applyFont="1" applyFill="1" applyBorder="1" applyAlignment="1">
      <alignment horizontal="left" vertical="justify" wrapText="1" indent="1"/>
    </xf>
    <xf numFmtId="4" fontId="48" fillId="0" borderId="19" xfId="58" applyNumberFormat="1" applyFont="1" applyFill="1" applyBorder="1" applyAlignment="1">
      <alignment horizontal="right" wrapText="1"/>
    </xf>
    <xf numFmtId="0" fontId="47" fillId="0" borderId="19" xfId="58" applyNumberFormat="1" applyFont="1" applyFill="1" applyBorder="1" applyAlignment="1" applyProtection="1">
      <alignment horizontal="left" wrapText="1" indent="1"/>
    </xf>
    <xf numFmtId="4" fontId="49" fillId="26" borderId="17" xfId="58" applyNumberFormat="1" applyFont="1" applyFill="1" applyBorder="1" applyAlignment="1">
      <alignment horizontal="right" wrapText="1"/>
    </xf>
    <xf numFmtId="0" fontId="51" fillId="26" borderId="0" xfId="58" applyFont="1" applyFill="1" applyBorder="1" applyAlignment="1">
      <alignment horizontal="right" vertical="center" wrapText="1"/>
    </xf>
    <xf numFmtId="0" fontId="51" fillId="26" borderId="0" xfId="58" applyFont="1" applyFill="1" applyBorder="1" applyAlignment="1">
      <alignment horizontal="right" vertical="top" wrapText="1" indent="1"/>
    </xf>
    <xf numFmtId="0" fontId="51" fillId="26" borderId="0" xfId="58" applyFont="1" applyFill="1" applyBorder="1" applyAlignment="1">
      <alignment horizontal="center" vertical="top" wrapText="1"/>
    </xf>
    <xf numFmtId="4" fontId="49" fillId="26" borderId="0" xfId="58" applyNumberFormat="1" applyFont="1" applyFill="1" applyBorder="1" applyAlignment="1">
      <alignment horizontal="right" wrapText="1"/>
    </xf>
    <xf numFmtId="49" fontId="47" fillId="0" borderId="17" xfId="47" applyNumberFormat="1" applyFont="1" applyFill="1" applyBorder="1" applyAlignment="1">
      <alignment horizontal="center" vertical="center" wrapText="1"/>
    </xf>
    <xf numFmtId="49" fontId="47" fillId="0" borderId="20" xfId="47" applyNumberFormat="1" applyFont="1" applyFill="1" applyBorder="1" applyAlignment="1">
      <alignment horizontal="center" vertical="center" wrapText="1"/>
    </xf>
    <xf numFmtId="0" fontId="47" fillId="0" borderId="17" xfId="58" applyFont="1" applyFill="1" applyBorder="1" applyAlignment="1">
      <alignment horizontal="left" vertical="top" indent="1"/>
    </xf>
    <xf numFmtId="0" fontId="47" fillId="0" borderId="20" xfId="47" applyFont="1" applyFill="1" applyBorder="1" applyAlignment="1">
      <alignment horizontal="center"/>
    </xf>
    <xf numFmtId="1" fontId="47" fillId="0" borderId="20" xfId="47" applyNumberFormat="1" applyFont="1" applyFill="1" applyBorder="1" applyAlignment="1">
      <alignment horizontal="center" vertical="center"/>
    </xf>
    <xf numFmtId="2" fontId="47" fillId="0" borderId="20" xfId="47" applyNumberFormat="1" applyFont="1" applyFill="1" applyBorder="1" applyAlignment="1">
      <alignment horizontal="right" vertical="center"/>
    </xf>
    <xf numFmtId="2" fontId="70" fillId="0" borderId="17" xfId="59" applyNumberFormat="1" applyFont="1" applyFill="1" applyBorder="1" applyAlignment="1">
      <alignment horizontal="right" vertical="center"/>
    </xf>
    <xf numFmtId="0" fontId="47" fillId="0" borderId="17" xfId="58" applyFont="1" applyFill="1" applyBorder="1" applyAlignment="1">
      <alignment horizontal="left" vertical="top" wrapText="1" indent="1"/>
    </xf>
    <xf numFmtId="0" fontId="47" fillId="0" borderId="20" xfId="47" applyFont="1" applyFill="1" applyBorder="1" applyAlignment="1">
      <alignment horizontal="center" vertical="center"/>
    </xf>
    <xf numFmtId="4" fontId="51" fillId="26" borderId="17" xfId="58" applyNumberFormat="1" applyFont="1" applyFill="1" applyBorder="1" applyAlignment="1">
      <alignment horizontal="right" wrapText="1"/>
    </xf>
    <xf numFmtId="0" fontId="31" fillId="0" borderId="0" xfId="58" applyFont="1" applyFill="1" applyBorder="1" applyAlignment="1">
      <alignment horizontal="center" vertical="center" wrapText="1"/>
    </xf>
    <xf numFmtId="0" fontId="31" fillId="0" borderId="0" xfId="58" applyFont="1" applyFill="1" applyBorder="1" applyAlignment="1">
      <alignment horizontal="center" wrapText="1"/>
    </xf>
    <xf numFmtId="4" fontId="31" fillId="0" borderId="0" xfId="58" applyNumberFormat="1" applyFont="1" applyFill="1" applyBorder="1" applyAlignment="1">
      <alignment horizontal="center" wrapText="1"/>
    </xf>
    <xf numFmtId="0" fontId="32" fillId="0" borderId="17" xfId="58" applyFont="1" applyFill="1" applyBorder="1" applyAlignment="1">
      <alignment horizontal="center" vertical="center" wrapText="1"/>
    </xf>
    <xf numFmtId="0" fontId="32" fillId="0" borderId="17" xfId="58" applyNumberFormat="1" applyFont="1" applyBorder="1" applyAlignment="1">
      <alignment horizontal="justify" vertical="justify" wrapText="1"/>
    </xf>
    <xf numFmtId="0" fontId="32" fillId="0" borderId="17" xfId="58" applyFont="1" applyFill="1" applyBorder="1" applyAlignment="1">
      <alignment horizontal="center" wrapText="1"/>
    </xf>
    <xf numFmtId="4" fontId="32" fillId="0" borderId="17" xfId="58" applyNumberFormat="1" applyFont="1" applyFill="1" applyBorder="1" applyAlignment="1">
      <alignment horizontal="center" wrapText="1"/>
    </xf>
    <xf numFmtId="4" fontId="32" fillId="0" borderId="17" xfId="58" applyNumberFormat="1" applyFont="1" applyFill="1" applyBorder="1" applyAlignment="1">
      <alignment horizontal="right" wrapText="1"/>
    </xf>
    <xf numFmtId="4" fontId="31" fillId="0" borderId="20" xfId="58" applyNumberFormat="1" applyFont="1" applyFill="1" applyBorder="1" applyAlignment="1">
      <alignment horizontal="right" wrapText="1"/>
    </xf>
    <xf numFmtId="0" fontId="31" fillId="0" borderId="12" xfId="58" applyFont="1" applyFill="1" applyBorder="1" applyAlignment="1">
      <alignment horizontal="center" vertical="center" wrapText="1"/>
    </xf>
    <xf numFmtId="0" fontId="31" fillId="0" borderId="12" xfId="58" applyFont="1" applyFill="1" applyBorder="1" applyAlignment="1">
      <alignment horizontal="center" vertical="top" wrapText="1"/>
    </xf>
    <xf numFmtId="4" fontId="31" fillId="0" borderId="12" xfId="58" applyNumberFormat="1" applyFont="1" applyFill="1" applyBorder="1" applyAlignment="1">
      <alignment horizontal="center" wrapText="1"/>
    </xf>
    <xf numFmtId="0" fontId="31" fillId="0" borderId="0" xfId="58" applyFont="1" applyFill="1" applyBorder="1" applyAlignment="1">
      <alignment horizontal="center" vertical="center"/>
    </xf>
    <xf numFmtId="0" fontId="31" fillId="0" borderId="0" xfId="58" applyFont="1" applyFill="1" applyBorder="1" applyAlignment="1">
      <alignment horizontal="center"/>
    </xf>
    <xf numFmtId="16" fontId="27" fillId="0" borderId="17" xfId="58" applyNumberFormat="1" applyFont="1" applyFill="1" applyBorder="1" applyAlignment="1">
      <alignment horizontal="center" vertical="center"/>
    </xf>
    <xf numFmtId="0" fontId="27" fillId="0" borderId="17" xfId="58" applyFont="1" applyFill="1" applyBorder="1" applyAlignment="1">
      <alignment wrapText="1"/>
    </xf>
    <xf numFmtId="0" fontId="27" fillId="0" borderId="17" xfId="58" applyFont="1" applyFill="1" applyBorder="1" applyAlignment="1">
      <alignment horizontal="center"/>
    </xf>
    <xf numFmtId="4" fontId="32" fillId="0" borderId="17" xfId="58" applyNumberFormat="1" applyFont="1" applyBorder="1" applyAlignment="1">
      <alignment horizontal="right"/>
    </xf>
    <xf numFmtId="0" fontId="27" fillId="0" borderId="17" xfId="58" applyFont="1" applyFill="1" applyBorder="1" applyAlignment="1"/>
    <xf numFmtId="0" fontId="27" fillId="0" borderId="17" xfId="58" applyFont="1" applyFill="1" applyBorder="1" applyAlignment="1">
      <alignment horizontal="center" vertical="center"/>
    </xf>
    <xf numFmtId="0" fontId="27" fillId="0" borderId="17" xfId="58" applyFont="1" applyFill="1" applyBorder="1" applyAlignment="1">
      <alignment horizontal="justify" vertical="justify" wrapText="1"/>
    </xf>
    <xf numFmtId="0" fontId="27" fillId="0" borderId="17" xfId="58" applyFont="1" applyFill="1" applyBorder="1" applyAlignment="1">
      <alignment horizontal="center" wrapText="1"/>
    </xf>
    <xf numFmtId="0" fontId="32" fillId="0" borderId="17" xfId="58" applyFont="1" applyFill="1" applyBorder="1" applyAlignment="1">
      <alignment horizontal="justify" vertical="justify" wrapText="1"/>
    </xf>
    <xf numFmtId="2" fontId="32" fillId="0" borderId="17" xfId="58" applyNumberFormat="1" applyFont="1" applyFill="1" applyBorder="1" applyAlignment="1">
      <alignment horizontal="center"/>
    </xf>
    <xf numFmtId="0" fontId="32" fillId="0" borderId="17" xfId="58" applyFont="1" applyBorder="1" applyAlignment="1">
      <alignment horizontal="center" wrapText="1"/>
    </xf>
    <xf numFmtId="2" fontId="32" fillId="0" borderId="17" xfId="58" applyNumberFormat="1" applyFont="1" applyBorder="1" applyAlignment="1">
      <alignment horizontal="center" wrapText="1"/>
    </xf>
    <xf numFmtId="0" fontId="31" fillId="0" borderId="0" xfId="58" applyFont="1" applyFill="1" applyBorder="1" applyAlignment="1">
      <alignment horizontal="justify" vertical="justify"/>
    </xf>
    <xf numFmtId="4" fontId="31" fillId="0" borderId="17" xfId="48" applyNumberFormat="1" applyFont="1" applyFill="1" applyBorder="1" applyAlignment="1">
      <alignment horizontal="center" wrapText="1"/>
    </xf>
    <xf numFmtId="4" fontId="31" fillId="0" borderId="20" xfId="48" applyNumberFormat="1" applyFont="1" applyFill="1" applyBorder="1" applyAlignment="1">
      <alignment horizontal="center" wrapText="1"/>
    </xf>
    <xf numFmtId="0" fontId="34" fillId="0" borderId="0" xfId="58" applyFont="1" applyFill="1" applyBorder="1" applyAlignment="1">
      <alignment horizontal="right" vertical="center"/>
    </xf>
    <xf numFmtId="0" fontId="34" fillId="0" borderId="0" xfId="58" applyFont="1" applyFill="1" applyBorder="1" applyAlignment="1">
      <alignment horizontal="right"/>
    </xf>
    <xf numFmtId="0" fontId="34" fillId="0" borderId="0" xfId="58" applyFont="1" applyFill="1" applyBorder="1" applyAlignment="1">
      <alignment horizontal="center"/>
    </xf>
    <xf numFmtId="0" fontId="7" fillId="0" borderId="0" xfId="58"/>
    <xf numFmtId="1" fontId="32" fillId="0" borderId="0" xfId="58" applyNumberFormat="1" applyFont="1" applyFill="1" applyAlignment="1">
      <alignment horizontal="center" vertical="center"/>
    </xf>
    <xf numFmtId="0" fontId="32" fillId="0" borderId="0" xfId="58" applyNumberFormat="1" applyFont="1" applyFill="1" applyAlignment="1">
      <alignment horizontal="justify" vertical="justify" wrapText="1"/>
    </xf>
    <xf numFmtId="4" fontId="32" fillId="0" borderId="0" xfId="58" applyNumberFormat="1" applyFont="1" applyFill="1" applyAlignment="1">
      <alignment horizontal="center"/>
    </xf>
    <xf numFmtId="4" fontId="32" fillId="0" borderId="0" xfId="58" applyNumberFormat="1" applyFont="1" applyFill="1" applyBorder="1" applyAlignment="1">
      <alignment horizontal="center"/>
    </xf>
    <xf numFmtId="0" fontId="0" fillId="0" borderId="0" xfId="0" applyAlignment="1">
      <alignment horizontal="center"/>
    </xf>
    <xf numFmtId="0" fontId="53" fillId="0" borderId="18" xfId="0" applyFont="1" applyFill="1" applyBorder="1" applyAlignment="1">
      <alignment horizontal="left" indent="2"/>
    </xf>
    <xf numFmtId="0" fontId="53" fillId="0" borderId="10" xfId="0" applyFont="1" applyFill="1" applyBorder="1" applyAlignment="1">
      <alignment horizontal="left" indent="2"/>
    </xf>
    <xf numFmtId="0" fontId="53" fillId="0" borderId="21" xfId="0" applyFont="1" applyFill="1" applyBorder="1" applyAlignment="1">
      <alignment horizontal="left" indent="2"/>
    </xf>
    <xf numFmtId="0" fontId="3" fillId="0" borderId="18" xfId="1" applyFont="1" applyBorder="1" applyAlignment="1">
      <alignment horizontal="left" vertical="center" wrapText="1"/>
    </xf>
    <xf numFmtId="0" fontId="3" fillId="0" borderId="10" xfId="1" applyFont="1" applyBorder="1" applyAlignment="1">
      <alignment horizontal="left" vertical="center" wrapText="1"/>
    </xf>
    <xf numFmtId="0" fontId="3" fillId="0" borderId="21" xfId="1" applyFont="1" applyBorder="1" applyAlignment="1">
      <alignment horizontal="left" vertical="center" wrapText="1"/>
    </xf>
    <xf numFmtId="0" fontId="6" fillId="0" borderId="18" xfId="1" applyFont="1" applyBorder="1" applyAlignment="1">
      <alignment horizontal="right"/>
    </xf>
    <xf numFmtId="0" fontId="6" fillId="0" borderId="10" xfId="1" applyFont="1" applyBorder="1" applyAlignment="1">
      <alignment horizontal="right"/>
    </xf>
    <xf numFmtId="0" fontId="6" fillId="0" borderId="21" xfId="1" applyFont="1" applyBorder="1" applyAlignment="1">
      <alignment horizontal="right"/>
    </xf>
    <xf numFmtId="0" fontId="5" fillId="0" borderId="18" xfId="1" applyFont="1" applyBorder="1" applyAlignment="1">
      <alignment horizontal="right"/>
    </xf>
    <xf numFmtId="0" fontId="5" fillId="0" borderId="10" xfId="1" applyFont="1" applyBorder="1" applyAlignment="1">
      <alignment horizontal="right"/>
    </xf>
    <xf numFmtId="0" fontId="5" fillId="0" borderId="21" xfId="1" applyFont="1" applyBorder="1" applyAlignment="1">
      <alignment horizontal="right"/>
    </xf>
    <xf numFmtId="0" fontId="36" fillId="0" borderId="17" xfId="3" applyFont="1" applyFill="1" applyBorder="1" applyAlignment="1">
      <alignment horizontal="center"/>
    </xf>
    <xf numFmtId="0" fontId="61" fillId="25" borderId="0" xfId="1" applyFont="1" applyFill="1" applyBorder="1" applyAlignment="1">
      <alignment horizontal="center" vertical="center"/>
    </xf>
    <xf numFmtId="0" fontId="3" fillId="0" borderId="18" xfId="1" applyFont="1" applyFill="1" applyBorder="1" applyAlignment="1">
      <alignment horizontal="center" vertical="top" wrapText="1"/>
    </xf>
    <xf numFmtId="0" fontId="3" fillId="0" borderId="21" xfId="1" applyFont="1" applyFill="1" applyBorder="1" applyAlignment="1">
      <alignment horizontal="center" vertical="top" wrapText="1"/>
    </xf>
    <xf numFmtId="49" fontId="2" fillId="0" borderId="10" xfId="1" applyNumberFormat="1" applyFont="1" applyBorder="1" applyAlignment="1">
      <alignment horizontal="left"/>
    </xf>
    <xf numFmtId="49" fontId="2" fillId="0" borderId="21" xfId="1" applyNumberFormat="1" applyFont="1" applyBorder="1" applyAlignment="1">
      <alignment horizontal="left"/>
    </xf>
    <xf numFmtId="49" fontId="2" fillId="0" borderId="10" xfId="1" applyNumberFormat="1" applyFont="1" applyBorder="1" applyAlignment="1"/>
    <xf numFmtId="49" fontId="2" fillId="0" borderId="21" xfId="1" applyNumberFormat="1" applyFont="1" applyBorder="1" applyAlignment="1"/>
    <xf numFmtId="0" fontId="1" fillId="0" borderId="17" xfId="1" applyFont="1" applyBorder="1" applyAlignment="1">
      <alignment horizontal="justify" vertical="top" wrapText="1"/>
    </xf>
    <xf numFmtId="0" fontId="1" fillId="0" borderId="17" xfId="1" applyFont="1" applyBorder="1" applyAlignment="1">
      <alignment vertical="top" wrapText="1"/>
    </xf>
    <xf numFmtId="0" fontId="38" fillId="0" borderId="0" xfId="43" applyFont="1" applyAlignment="1">
      <alignment horizontal="center"/>
    </xf>
    <xf numFmtId="0" fontId="35" fillId="0" borderId="0" xfId="43" applyFont="1" applyBorder="1" applyAlignment="1">
      <alignment horizontal="center" vertical="center" wrapText="1"/>
    </xf>
    <xf numFmtId="0" fontId="4" fillId="0" borderId="14" xfId="1" applyNumberFormat="1" applyFont="1" applyBorder="1" applyAlignment="1">
      <alignment horizontal="justify" vertical="top" wrapText="1"/>
    </xf>
    <xf numFmtId="0" fontId="1" fillId="0" borderId="14" xfId="1" applyFont="1" applyBorder="1" applyAlignment="1">
      <alignment vertical="top" wrapText="1"/>
    </xf>
    <xf numFmtId="0" fontId="1" fillId="0" borderId="16" xfId="1" applyFont="1" applyBorder="1" applyAlignment="1">
      <alignment vertical="top" wrapText="1"/>
    </xf>
    <xf numFmtId="0" fontId="3" fillId="0" borderId="17" xfId="1" applyNumberFormat="1" applyFont="1" applyBorder="1" applyAlignment="1">
      <alignment horizontal="justify" vertical="top" wrapText="1"/>
    </xf>
    <xf numFmtId="0" fontId="3" fillId="0" borderId="17" xfId="1" applyFont="1" applyBorder="1" applyAlignment="1">
      <alignment horizontal="justify" vertical="top" wrapText="1"/>
    </xf>
    <xf numFmtId="0" fontId="1" fillId="0" borderId="17" xfId="1" applyFont="1" applyFill="1" applyBorder="1" applyAlignment="1">
      <alignment horizontal="justify" vertical="top" wrapText="1"/>
    </xf>
    <xf numFmtId="0" fontId="1" fillId="0" borderId="17" xfId="1" applyFont="1" applyFill="1" applyBorder="1" applyAlignment="1">
      <alignment vertical="top" wrapText="1"/>
    </xf>
    <xf numFmtId="0" fontId="3" fillId="0" borderId="18" xfId="1" applyFont="1" applyFill="1" applyBorder="1" applyAlignment="1">
      <alignment horizontal="justify" vertical="top" wrapText="1"/>
    </xf>
    <xf numFmtId="0" fontId="3" fillId="0" borderId="10" xfId="1" applyFont="1" applyFill="1" applyBorder="1" applyAlignment="1">
      <alignment horizontal="justify" vertical="top" wrapText="1"/>
    </xf>
    <xf numFmtId="0" fontId="3" fillId="0" borderId="21" xfId="1" applyFont="1" applyFill="1" applyBorder="1" applyAlignment="1">
      <alignment horizontal="justify" vertical="top" wrapText="1"/>
    </xf>
    <xf numFmtId="0" fontId="3" fillId="0" borderId="18" xfId="1" applyFont="1" applyBorder="1" applyAlignment="1">
      <alignment horizontal="justify" vertical="top" wrapText="1"/>
    </xf>
    <xf numFmtId="0" fontId="3" fillId="0" borderId="10" xfId="1" applyFont="1" applyBorder="1" applyAlignment="1">
      <alignment horizontal="justify" vertical="top" wrapText="1"/>
    </xf>
    <xf numFmtId="0" fontId="3" fillId="0" borderId="21" xfId="1" applyFont="1" applyBorder="1" applyAlignment="1">
      <alignment horizontal="justify" vertical="top" wrapText="1"/>
    </xf>
    <xf numFmtId="0" fontId="38" fillId="0" borderId="0" xfId="3" applyFont="1" applyFill="1" applyAlignment="1">
      <alignment horizontal="center"/>
    </xf>
    <xf numFmtId="0" fontId="35" fillId="0" borderId="14" xfId="3" applyFont="1" applyFill="1" applyBorder="1" applyAlignment="1">
      <alignment horizontal="center" vertical="center" wrapText="1"/>
    </xf>
    <xf numFmtId="1" fontId="34" fillId="0" borderId="13" xfId="3" applyNumberFormat="1" applyFont="1" applyFill="1" applyBorder="1" applyAlignment="1">
      <alignment horizontal="center"/>
    </xf>
    <xf numFmtId="1" fontId="34" fillId="0" borderId="14" xfId="3" applyNumberFormat="1" applyFont="1" applyFill="1" applyBorder="1" applyAlignment="1">
      <alignment horizontal="center"/>
    </xf>
    <xf numFmtId="0" fontId="34" fillId="0" borderId="13" xfId="3" applyFont="1" applyFill="1" applyBorder="1" applyAlignment="1">
      <alignment horizontal="center" vertical="top" wrapText="1"/>
    </xf>
    <xf numFmtId="0" fontId="34" fillId="0" borderId="14" xfId="3" applyFont="1" applyFill="1" applyBorder="1" applyAlignment="1">
      <alignment horizontal="center" vertical="top" wrapText="1"/>
    </xf>
    <xf numFmtId="0" fontId="36" fillId="26" borderId="17" xfId="3" applyFont="1" applyFill="1" applyBorder="1" applyAlignment="1">
      <alignment horizontal="right"/>
    </xf>
    <xf numFmtId="0" fontId="36" fillId="26" borderId="18" xfId="3" applyFont="1" applyFill="1" applyBorder="1" applyAlignment="1">
      <alignment horizontal="right"/>
    </xf>
    <xf numFmtId="1" fontId="31" fillId="26" borderId="18" xfId="3" applyNumberFormat="1" applyFont="1" applyFill="1" applyBorder="1" applyAlignment="1">
      <alignment horizontal="right"/>
    </xf>
    <xf numFmtId="1" fontId="31" fillId="26" borderId="10" xfId="3" applyNumberFormat="1" applyFont="1" applyFill="1" applyBorder="1" applyAlignment="1">
      <alignment horizontal="right"/>
    </xf>
    <xf numFmtId="1" fontId="31" fillId="26" borderId="14" xfId="3" applyNumberFormat="1" applyFont="1" applyFill="1" applyBorder="1" applyAlignment="1">
      <alignment horizontal="right"/>
    </xf>
    <xf numFmtId="1" fontId="31" fillId="26" borderId="16" xfId="3" applyNumberFormat="1" applyFont="1" applyFill="1" applyBorder="1" applyAlignment="1">
      <alignment horizontal="right"/>
    </xf>
    <xf numFmtId="0" fontId="34" fillId="0" borderId="18" xfId="3" applyFont="1" applyFill="1" applyBorder="1" applyAlignment="1">
      <alignment horizontal="center"/>
    </xf>
    <xf numFmtId="0" fontId="34" fillId="0" borderId="10" xfId="3" applyFont="1" applyFill="1" applyBorder="1" applyAlignment="1">
      <alignment horizontal="center"/>
    </xf>
    <xf numFmtId="0" fontId="34" fillId="0" borderId="21" xfId="3" applyFont="1" applyFill="1" applyBorder="1" applyAlignment="1">
      <alignment horizontal="center"/>
    </xf>
    <xf numFmtId="0" fontId="32" fillId="0" borderId="17" xfId="3" applyFont="1" applyFill="1" applyBorder="1" applyAlignment="1">
      <alignment horizontal="left"/>
    </xf>
    <xf numFmtId="0" fontId="7" fillId="0" borderId="17" xfId="3" applyBorder="1" applyAlignment="1">
      <alignment horizontal="left"/>
    </xf>
    <xf numFmtId="0" fontId="7" fillId="0" borderId="18" xfId="3" applyBorder="1" applyAlignment="1">
      <alignment horizontal="left"/>
    </xf>
    <xf numFmtId="0" fontId="31" fillId="26" borderId="17" xfId="3" applyFont="1" applyFill="1" applyBorder="1" applyAlignment="1">
      <alignment horizontal="right" vertical="top" wrapText="1"/>
    </xf>
    <xf numFmtId="0" fontId="31" fillId="26" borderId="20" xfId="3" applyFont="1" applyFill="1" applyBorder="1" applyAlignment="1">
      <alignment horizontal="right" vertical="top" wrapText="1"/>
    </xf>
    <xf numFmtId="0" fontId="34" fillId="0" borderId="17" xfId="3" applyFont="1" applyFill="1" applyBorder="1" applyAlignment="1">
      <alignment horizontal="center" vertical="top" wrapText="1"/>
    </xf>
    <xf numFmtId="0" fontId="34" fillId="0" borderId="18" xfId="3" applyFont="1" applyFill="1" applyBorder="1" applyAlignment="1">
      <alignment horizontal="center" vertical="top" wrapText="1"/>
    </xf>
    <xf numFmtId="0" fontId="34" fillId="0" borderId="10" xfId="3" applyFont="1" applyFill="1" applyBorder="1" applyAlignment="1">
      <alignment horizontal="center" vertical="top" wrapText="1"/>
    </xf>
    <xf numFmtId="0" fontId="34" fillId="0" borderId="21" xfId="3" applyFont="1" applyFill="1" applyBorder="1" applyAlignment="1">
      <alignment horizontal="center" vertical="top" wrapText="1"/>
    </xf>
    <xf numFmtId="1" fontId="34" fillId="0" borderId="18" xfId="3" applyNumberFormat="1" applyFont="1" applyFill="1" applyBorder="1" applyAlignment="1">
      <alignment horizontal="center"/>
    </xf>
    <xf numFmtId="1" fontId="34" fillId="0" borderId="10" xfId="3" applyNumberFormat="1" applyFont="1" applyFill="1" applyBorder="1" applyAlignment="1">
      <alignment horizontal="center"/>
    </xf>
    <xf numFmtId="1" fontId="34" fillId="0" borderId="21" xfId="3" applyNumberFormat="1" applyFont="1" applyFill="1" applyBorder="1" applyAlignment="1">
      <alignment horizontal="center"/>
    </xf>
    <xf numFmtId="0" fontId="36" fillId="26" borderId="0" xfId="3" applyFont="1" applyFill="1" applyBorder="1" applyAlignment="1">
      <alignment horizontal="right"/>
    </xf>
    <xf numFmtId="0" fontId="35" fillId="0" borderId="13" xfId="3" applyFont="1" applyFill="1" applyBorder="1" applyAlignment="1">
      <alignment horizontal="center" vertical="center"/>
    </xf>
    <xf numFmtId="0" fontId="35" fillId="0" borderId="14" xfId="3" applyFont="1" applyFill="1" applyBorder="1" applyAlignment="1">
      <alignment horizontal="center" vertical="center"/>
    </xf>
    <xf numFmtId="0" fontId="32" fillId="0" borderId="18" xfId="3" applyFont="1" applyFill="1" applyBorder="1" applyAlignment="1">
      <alignment horizontal="left"/>
    </xf>
    <xf numFmtId="0" fontId="37" fillId="0" borderId="17" xfId="3" applyFont="1" applyFill="1" applyBorder="1" applyAlignment="1">
      <alignment horizontal="right"/>
    </xf>
    <xf numFmtId="1" fontId="31" fillId="26" borderId="17" xfId="3" applyNumberFormat="1" applyFont="1" applyFill="1" applyBorder="1" applyAlignment="1">
      <alignment horizontal="right"/>
    </xf>
    <xf numFmtId="0" fontId="50" fillId="26" borderId="14" xfId="3" applyFont="1" applyFill="1" applyBorder="1" applyAlignment="1">
      <alignment horizontal="center" vertical="justify" wrapText="1"/>
    </xf>
    <xf numFmtId="0" fontId="47" fillId="0" borderId="13" xfId="3" applyFont="1" applyFill="1" applyBorder="1" applyAlignment="1">
      <alignment horizontal="left" vertical="center" wrapText="1"/>
    </xf>
    <xf numFmtId="0" fontId="47" fillId="0" borderId="14" xfId="3" applyFont="1" applyFill="1" applyBorder="1" applyAlignment="1">
      <alignment horizontal="left" vertical="center" wrapText="1"/>
    </xf>
    <xf numFmtId="0" fontId="47" fillId="0" borderId="16" xfId="3" applyFont="1" applyFill="1" applyBorder="1" applyAlignment="1">
      <alignment horizontal="left" vertical="center" wrapText="1"/>
    </xf>
    <xf numFmtId="0" fontId="51" fillId="26" borderId="18" xfId="3" applyFont="1" applyFill="1" applyBorder="1" applyAlignment="1">
      <alignment horizontal="right" vertical="top" wrapText="1" indent="1"/>
    </xf>
    <xf numFmtId="0" fontId="51" fillId="26" borderId="10" xfId="3" applyFont="1" applyFill="1" applyBorder="1" applyAlignment="1">
      <alignment horizontal="right" vertical="top" wrapText="1" indent="1"/>
    </xf>
    <xf numFmtId="0" fontId="31" fillId="26" borderId="18" xfId="3" applyFont="1" applyFill="1" applyBorder="1" applyAlignment="1">
      <alignment horizontal="right" wrapText="1"/>
    </xf>
    <xf numFmtId="0" fontId="31" fillId="26" borderId="10" xfId="3" applyFont="1" applyFill="1" applyBorder="1" applyAlignment="1">
      <alignment horizontal="right" wrapText="1"/>
    </xf>
    <xf numFmtId="0" fontId="31" fillId="26" borderId="14" xfId="3" applyFont="1" applyFill="1" applyBorder="1" applyAlignment="1">
      <alignment horizontal="right" wrapText="1"/>
    </xf>
    <xf numFmtId="0" fontId="31" fillId="26" borderId="16" xfId="3" applyFont="1" applyFill="1" applyBorder="1" applyAlignment="1">
      <alignment horizontal="right" wrapText="1"/>
    </xf>
    <xf numFmtId="0" fontId="47" fillId="0" borderId="18" xfId="3" applyFont="1" applyFill="1" applyBorder="1" applyAlignment="1">
      <alignment horizontal="left" vertical="top" wrapText="1"/>
    </xf>
    <xf numFmtId="0" fontId="47" fillId="0" borderId="10" xfId="3" applyFont="1" applyFill="1" applyBorder="1" applyAlignment="1">
      <alignment horizontal="left" vertical="top" wrapText="1"/>
    </xf>
    <xf numFmtId="0" fontId="47" fillId="0" borderId="21" xfId="3" applyFont="1" applyFill="1" applyBorder="1" applyAlignment="1">
      <alignment horizontal="left" vertical="top" wrapText="1"/>
    </xf>
    <xf numFmtId="0" fontId="1" fillId="0" borderId="0" xfId="56" applyFont="1" applyAlignment="1">
      <alignment horizontal="justify" vertical="top" wrapText="1"/>
    </xf>
    <xf numFmtId="0" fontId="1" fillId="0" borderId="0" xfId="56" applyFont="1" applyAlignment="1">
      <alignment vertical="top" wrapText="1"/>
    </xf>
    <xf numFmtId="0" fontId="3" fillId="0" borderId="0" xfId="56" applyFont="1" applyAlignment="1">
      <alignment horizontal="justify" vertical="top" wrapText="1"/>
    </xf>
    <xf numFmtId="0" fontId="4" fillId="0" borderId="0" xfId="56" applyNumberFormat="1" applyFont="1" applyBorder="1" applyAlignment="1">
      <alignment horizontal="justify" vertical="top" wrapText="1"/>
    </xf>
    <xf numFmtId="0" fontId="1" fillId="0" borderId="0" xfId="56" applyFont="1" applyFill="1" applyBorder="1" applyAlignment="1">
      <alignment horizontal="justify" vertical="top" wrapText="1"/>
    </xf>
    <xf numFmtId="0" fontId="3" fillId="0" borderId="0" xfId="56" applyFont="1" applyAlignment="1">
      <alignment horizontal="center" wrapText="1"/>
    </xf>
    <xf numFmtId="43" fontId="3" fillId="0" borderId="0" xfId="2" applyFont="1" applyAlignment="1">
      <alignment horizontal="right" wrapText="1"/>
    </xf>
    <xf numFmtId="0" fontId="3" fillId="0" borderId="0" xfId="56" applyNumberFormat="1" applyFont="1" applyAlignment="1">
      <alignment horizontal="justify" vertical="top" wrapText="1"/>
    </xf>
    <xf numFmtId="0" fontId="32" fillId="0" borderId="18" xfId="58" applyFont="1" applyFill="1" applyBorder="1" applyAlignment="1">
      <alignment horizontal="left"/>
    </xf>
    <xf numFmtId="0" fontId="32" fillId="0" borderId="10" xfId="58" applyFont="1" applyFill="1" applyBorder="1" applyAlignment="1">
      <alignment horizontal="left"/>
    </xf>
    <xf numFmtId="0" fontId="32" fillId="0" borderId="21" xfId="58" applyFont="1" applyFill="1" applyBorder="1" applyAlignment="1">
      <alignment horizontal="left"/>
    </xf>
    <xf numFmtId="0" fontId="36" fillId="26" borderId="10" xfId="58" applyFont="1" applyFill="1" applyBorder="1" applyAlignment="1">
      <alignment horizontal="right"/>
    </xf>
    <xf numFmtId="0" fontId="36" fillId="26" borderId="21" xfId="58" applyFont="1" applyFill="1" applyBorder="1" applyAlignment="1">
      <alignment horizontal="right"/>
    </xf>
    <xf numFmtId="0" fontId="37" fillId="0" borderId="18" xfId="58" applyFont="1" applyFill="1" applyBorder="1" applyAlignment="1">
      <alignment horizontal="right"/>
    </xf>
    <xf numFmtId="0" fontId="37" fillId="0" borderId="10" xfId="58" applyFont="1" applyFill="1" applyBorder="1" applyAlignment="1">
      <alignment horizontal="right"/>
    </xf>
    <xf numFmtId="0" fontId="37" fillId="0" borderId="21" xfId="58" applyFont="1" applyFill="1" applyBorder="1" applyAlignment="1">
      <alignment horizontal="right"/>
    </xf>
    <xf numFmtId="0" fontId="36" fillId="26" borderId="18" xfId="58" applyFont="1" applyFill="1" applyBorder="1" applyAlignment="1">
      <alignment horizontal="right"/>
    </xf>
    <xf numFmtId="1" fontId="34" fillId="0" borderId="18" xfId="58" applyNumberFormat="1" applyFont="1" applyFill="1" applyBorder="1" applyAlignment="1">
      <alignment horizontal="center"/>
    </xf>
    <xf numFmtId="1" fontId="34" fillId="0" borderId="10" xfId="58" applyNumberFormat="1" applyFont="1" applyFill="1" applyBorder="1" applyAlignment="1">
      <alignment horizontal="center"/>
    </xf>
    <xf numFmtId="1" fontId="34" fillId="0" borderId="21" xfId="58" applyNumberFormat="1" applyFont="1" applyFill="1" applyBorder="1" applyAlignment="1">
      <alignment horizontal="center"/>
    </xf>
    <xf numFmtId="0" fontId="7" fillId="0" borderId="17" xfId="58" applyFont="1" applyFill="1" applyBorder="1" applyAlignment="1">
      <alignment horizontal="left" vertical="top" wrapText="1"/>
    </xf>
    <xf numFmtId="0" fontId="51" fillId="26" borderId="17" xfId="58" applyFont="1" applyFill="1" applyBorder="1" applyAlignment="1">
      <alignment horizontal="right" vertical="top" wrapText="1" indent="1"/>
    </xf>
    <xf numFmtId="43" fontId="61" fillId="25" borderId="18" xfId="2" applyFont="1" applyFill="1" applyBorder="1" applyAlignment="1">
      <alignment horizontal="left" vertical="center"/>
    </xf>
    <xf numFmtId="43" fontId="61" fillId="25" borderId="10" xfId="2" applyFont="1" applyFill="1" applyBorder="1" applyAlignment="1">
      <alignment horizontal="left" vertical="center"/>
    </xf>
    <xf numFmtId="43" fontId="61" fillId="25" borderId="21" xfId="2" applyFont="1" applyFill="1" applyBorder="1" applyAlignment="1">
      <alignment horizontal="left" vertical="center"/>
    </xf>
    <xf numFmtId="0" fontId="31" fillId="26" borderId="18" xfId="58" applyFont="1" applyFill="1" applyBorder="1" applyAlignment="1">
      <alignment horizontal="right" wrapText="1"/>
    </xf>
    <xf numFmtId="0" fontId="31" fillId="26" borderId="10" xfId="58" applyFont="1" applyFill="1" applyBorder="1" applyAlignment="1">
      <alignment horizontal="right" wrapText="1"/>
    </xf>
    <xf numFmtId="0" fontId="31" fillId="26" borderId="14" xfId="58" applyFont="1" applyFill="1" applyBorder="1" applyAlignment="1">
      <alignment horizontal="right" wrapText="1"/>
    </xf>
    <xf numFmtId="0" fontId="31" fillId="26" borderId="16" xfId="58" applyFont="1" applyFill="1" applyBorder="1" applyAlignment="1">
      <alignment horizontal="right" wrapText="1"/>
    </xf>
    <xf numFmtId="1" fontId="31" fillId="26" borderId="17" xfId="58" applyNumberFormat="1" applyFont="1" applyFill="1" applyBorder="1" applyAlignment="1">
      <alignment horizontal="right"/>
    </xf>
    <xf numFmtId="0" fontId="47" fillId="0" borderId="13" xfId="58" applyFont="1" applyFill="1" applyBorder="1" applyAlignment="1">
      <alignment horizontal="left" vertical="top" wrapText="1"/>
    </xf>
    <xf numFmtId="0" fontId="47" fillId="0" borderId="14" xfId="58" applyFont="1" applyFill="1" applyBorder="1" applyAlignment="1">
      <alignment horizontal="left" vertical="top" wrapText="1"/>
    </xf>
    <xf numFmtId="0" fontId="47" fillId="0" borderId="16" xfId="58" applyFont="1" applyFill="1" applyBorder="1" applyAlignment="1">
      <alignment horizontal="left" vertical="top" wrapText="1"/>
    </xf>
    <xf numFmtId="0" fontId="47" fillId="0" borderId="18" xfId="58" applyFont="1" applyFill="1" applyBorder="1" applyAlignment="1">
      <alignment horizontal="left" vertical="top" wrapText="1"/>
    </xf>
    <xf numFmtId="0" fontId="47" fillId="0" borderId="10" xfId="58" applyFont="1" applyFill="1" applyBorder="1" applyAlignment="1">
      <alignment horizontal="left" vertical="top" wrapText="1"/>
    </xf>
    <xf numFmtId="0" fontId="47" fillId="0" borderId="21" xfId="58" applyFont="1" applyFill="1" applyBorder="1" applyAlignment="1">
      <alignment horizontal="left" vertical="top" wrapText="1"/>
    </xf>
    <xf numFmtId="0" fontId="38" fillId="0" borderId="0" xfId="58" applyFont="1" applyFill="1" applyAlignment="1">
      <alignment horizontal="center"/>
    </xf>
    <xf numFmtId="0" fontId="35" fillId="0" borderId="14" xfId="58" applyFont="1" applyFill="1" applyBorder="1" applyAlignment="1">
      <alignment horizontal="center" vertical="center" wrapText="1"/>
    </xf>
    <xf numFmtId="0" fontId="69" fillId="0" borderId="17" xfId="58" applyFont="1" applyFill="1" applyBorder="1" applyAlignment="1">
      <alignment horizontal="center" vertical="center"/>
    </xf>
    <xf numFmtId="1" fontId="31" fillId="26" borderId="18" xfId="58" applyNumberFormat="1" applyFont="1" applyFill="1" applyBorder="1" applyAlignment="1">
      <alignment horizontal="right"/>
    </xf>
    <xf numFmtId="1" fontId="31" fillId="26" borderId="10" xfId="58" applyNumberFormat="1" applyFont="1" applyFill="1" applyBorder="1" applyAlignment="1">
      <alignment horizontal="right"/>
    </xf>
    <xf numFmtId="1" fontId="31" fillId="26" borderId="14" xfId="58" applyNumberFormat="1" applyFont="1" applyFill="1" applyBorder="1" applyAlignment="1">
      <alignment horizontal="right"/>
    </xf>
    <xf numFmtId="1" fontId="31" fillId="26" borderId="16" xfId="58" applyNumberFormat="1" applyFont="1" applyFill="1" applyBorder="1" applyAlignment="1">
      <alignment horizontal="right"/>
    </xf>
    <xf numFmtId="49" fontId="2" fillId="0" borderId="18" xfId="1" applyNumberFormat="1" applyFont="1" applyBorder="1" applyAlignment="1">
      <alignment horizontal="left" vertical="center"/>
    </xf>
    <xf numFmtId="49" fontId="2" fillId="0" borderId="10" xfId="1" applyNumberFormat="1" applyFont="1" applyBorder="1" applyAlignment="1">
      <alignment horizontal="left" vertical="center"/>
    </xf>
    <xf numFmtId="49" fontId="2" fillId="0" borderId="21" xfId="1" applyNumberFormat="1" applyFont="1" applyBorder="1" applyAlignment="1">
      <alignment horizontal="left" vertical="center"/>
    </xf>
    <xf numFmtId="49" fontId="61" fillId="25" borderId="0" xfId="1" applyNumberFormat="1" applyFont="1" applyFill="1" applyBorder="1" applyAlignment="1">
      <alignment horizontal="left" vertical="center"/>
    </xf>
    <xf numFmtId="0" fontId="38" fillId="0" borderId="0" xfId="58" applyFont="1" applyAlignment="1">
      <alignment horizontal="center"/>
    </xf>
    <xf numFmtId="0" fontId="35" fillId="0" borderId="0" xfId="58" applyFont="1" applyAlignment="1">
      <alignment horizontal="center" vertical="center" wrapText="1"/>
    </xf>
    <xf numFmtId="0" fontId="53" fillId="0" borderId="17" xfId="0" applyFont="1" applyFill="1" applyBorder="1" applyAlignment="1">
      <alignment horizontal="left" indent="2"/>
    </xf>
    <xf numFmtId="4" fontId="53" fillId="0" borderId="17" xfId="0" applyNumberFormat="1" applyFont="1" applyBorder="1" applyAlignment="1">
      <alignment horizontal="right" indent="1"/>
    </xf>
    <xf numFmtId="1" fontId="55" fillId="34" borderId="26" xfId="0" applyNumberFormat="1" applyFont="1" applyFill="1" applyBorder="1" applyAlignment="1">
      <alignment horizontal="center"/>
    </xf>
    <xf numFmtId="1" fontId="55" fillId="34" borderId="27" xfId="0" applyNumberFormat="1" applyFont="1" applyFill="1" applyBorder="1" applyAlignment="1">
      <alignment horizontal="center"/>
    </xf>
    <xf numFmtId="1" fontId="55" fillId="34" borderId="28" xfId="0" applyNumberFormat="1" applyFont="1" applyFill="1" applyBorder="1" applyAlignment="1">
      <alignment horizontal="center"/>
    </xf>
    <xf numFmtId="0" fontId="46" fillId="0" borderId="20" xfId="0" applyFont="1" applyBorder="1" applyAlignment="1">
      <alignment horizontal="center"/>
    </xf>
    <xf numFmtId="4" fontId="46" fillId="0" borderId="20" xfId="0" applyNumberFormat="1" applyFont="1" applyBorder="1" applyAlignment="1">
      <alignment horizontal="center"/>
    </xf>
    <xf numFmtId="0" fontId="46" fillId="0" borderId="18" xfId="0" applyFont="1" applyBorder="1" applyAlignment="1">
      <alignment horizontal="center"/>
    </xf>
    <xf numFmtId="0" fontId="46" fillId="0" borderId="10" xfId="0" applyFont="1" applyBorder="1" applyAlignment="1">
      <alignment horizontal="center"/>
    </xf>
    <xf numFmtId="0" fontId="46" fillId="0" borderId="21" xfId="0" applyFont="1" applyBorder="1" applyAlignment="1">
      <alignment horizontal="center"/>
    </xf>
    <xf numFmtId="4" fontId="46" fillId="0" borderId="18" xfId="0" applyNumberFormat="1" applyFont="1" applyBorder="1" applyAlignment="1">
      <alignment horizontal="center"/>
    </xf>
    <xf numFmtId="4" fontId="46" fillId="0" borderId="21" xfId="0" applyNumberFormat="1" applyFont="1" applyBorder="1" applyAlignment="1">
      <alignment horizontal="center"/>
    </xf>
    <xf numFmtId="4" fontId="46" fillId="0" borderId="18" xfId="0" applyNumberFormat="1" applyFont="1" applyFill="1" applyBorder="1" applyAlignment="1">
      <alignment horizontal="left" indent="2"/>
    </xf>
    <xf numFmtId="0" fontId="46" fillId="0" borderId="10" xfId="0" applyFont="1" applyFill="1" applyBorder="1" applyAlignment="1">
      <alignment horizontal="left" indent="2"/>
    </xf>
    <xf numFmtId="0" fontId="46" fillId="0" borderId="21" xfId="0" applyFont="1" applyFill="1" applyBorder="1" applyAlignment="1">
      <alignment horizontal="left" indent="2"/>
    </xf>
    <xf numFmtId="4" fontId="46" fillId="0" borderId="17" xfId="0" applyNumberFormat="1" applyFont="1" applyBorder="1" applyAlignment="1">
      <alignment horizontal="right" indent="1"/>
    </xf>
    <xf numFmtId="0" fontId="46" fillId="0" borderId="18" xfId="0" applyFont="1" applyBorder="1" applyAlignment="1">
      <alignment horizontal="left" indent="2"/>
    </xf>
    <xf numFmtId="0" fontId="46" fillId="0" borderId="10" xfId="0" applyFont="1" applyBorder="1" applyAlignment="1">
      <alignment horizontal="left" indent="2"/>
    </xf>
    <xf numFmtId="0" fontId="46" fillId="0" borderId="21" xfId="0" applyFont="1" applyBorder="1" applyAlignment="1">
      <alignment horizontal="left" indent="2"/>
    </xf>
    <xf numFmtId="4" fontId="46" fillId="0" borderId="17" xfId="0" applyNumberFormat="1" applyFont="1" applyBorder="1" applyAlignment="1">
      <alignment horizontal="right"/>
    </xf>
    <xf numFmtId="4" fontId="53" fillId="0" borderId="18" xfId="0" applyNumberFormat="1" applyFont="1" applyBorder="1" applyAlignment="1">
      <alignment horizontal="center"/>
    </xf>
    <xf numFmtId="4" fontId="53" fillId="0" borderId="21" xfId="0" applyNumberFormat="1" applyFont="1" applyBorder="1" applyAlignment="1">
      <alignment horizontal="center"/>
    </xf>
    <xf numFmtId="4" fontId="53" fillId="0" borderId="18" xfId="0" applyNumberFormat="1" applyFont="1" applyBorder="1" applyAlignment="1">
      <alignment horizontal="right"/>
    </xf>
    <xf numFmtId="4" fontId="53" fillId="0" borderId="21" xfId="0" applyNumberFormat="1" applyFont="1" applyBorder="1" applyAlignment="1">
      <alignment horizontal="right"/>
    </xf>
    <xf numFmtId="0" fontId="58" fillId="35" borderId="24" xfId="0" applyFont="1" applyFill="1" applyBorder="1" applyAlignment="1">
      <alignment horizontal="right"/>
    </xf>
    <xf numFmtId="0" fontId="58" fillId="35" borderId="25" xfId="0" applyFont="1" applyFill="1" applyBorder="1" applyAlignment="1">
      <alignment horizontal="right"/>
    </xf>
    <xf numFmtId="0" fontId="58" fillId="35" borderId="29" xfId="0" applyFont="1" applyFill="1" applyBorder="1" applyAlignment="1">
      <alignment horizontal="right"/>
    </xf>
    <xf numFmtId="4" fontId="58" fillId="35" borderId="24" xfId="0" applyNumberFormat="1" applyFont="1" applyFill="1" applyBorder="1" applyAlignment="1">
      <alignment horizontal="right" indent="1"/>
    </xf>
    <xf numFmtId="4" fontId="58" fillId="35" borderId="29" xfId="0" applyNumberFormat="1" applyFont="1" applyFill="1" applyBorder="1" applyAlignment="1">
      <alignment horizontal="right" indent="1"/>
    </xf>
    <xf numFmtId="0" fontId="58" fillId="0" borderId="17" xfId="0" applyFont="1" applyBorder="1" applyAlignment="1">
      <alignment horizontal="right"/>
    </xf>
    <xf numFmtId="0" fontId="58" fillId="0" borderId="18" xfId="0" applyFont="1" applyBorder="1" applyAlignment="1">
      <alignment horizontal="right"/>
    </xf>
    <xf numFmtId="4" fontId="59" fillId="0" borderId="31" xfId="0" applyNumberFormat="1" applyFont="1" applyBorder="1" applyAlignment="1">
      <alignment horizontal="right" indent="1"/>
    </xf>
    <xf numFmtId="4" fontId="59" fillId="0" borderId="32" xfId="0" applyNumberFormat="1" applyFont="1" applyBorder="1" applyAlignment="1">
      <alignment horizontal="right" indent="1"/>
    </xf>
  </cellXfs>
  <cellStyles count="60">
    <cellStyle name="20% - Accent1 2" xfId="4" xr:uid="{D716B7F4-9058-41A1-A4A3-ADC1D8F9C4F7}"/>
    <cellStyle name="20% - Accent2 2" xfId="5" xr:uid="{E9FE1AB6-AE1D-4074-9DBB-185774F2E7F8}"/>
    <cellStyle name="20% - Accent3 2" xfId="6" xr:uid="{41152261-9B51-40D7-8D46-EB68B9A8E5C1}"/>
    <cellStyle name="20% - Accent4 2" xfId="7" xr:uid="{9A1863CC-FD22-4DED-8572-4D65F19C84A5}"/>
    <cellStyle name="20% - Accent5 2" xfId="8" xr:uid="{7E2E9DD6-75A4-480D-91DB-7C456E102652}"/>
    <cellStyle name="20% - Accent6 2" xfId="9" xr:uid="{41FD9B84-08FD-4D50-9ACD-A139CB19798B}"/>
    <cellStyle name="40% - Accent1 2" xfId="10" xr:uid="{82870B43-1180-4384-9F33-6A5D2052494C}"/>
    <cellStyle name="40% - Accent2 2" xfId="11" xr:uid="{316AE7F3-C726-4BA5-9FBB-8A70CED59418}"/>
    <cellStyle name="40% - Accent3 2" xfId="12" xr:uid="{1BBB0BA5-F8BE-4D85-9E3B-E9B2AAF75563}"/>
    <cellStyle name="40% - Accent4 2" xfId="13" xr:uid="{241B8221-4B41-45E7-AB73-1C401938E34B}"/>
    <cellStyle name="40% - Accent5 2" xfId="14" xr:uid="{E44DA0F3-5BAE-4E44-B427-0D0BE7B2A504}"/>
    <cellStyle name="40% - Accent6 2" xfId="15" xr:uid="{0D193B9D-77F2-418F-8A36-6B2BE55B4DA0}"/>
    <cellStyle name="60% - Accent1 2" xfId="16" xr:uid="{65B78805-116F-47CF-9DC4-A262EB16996A}"/>
    <cellStyle name="60% - Accent2 2" xfId="17" xr:uid="{2101EADA-C498-4082-BCDB-B2052E66BE98}"/>
    <cellStyle name="60% - Accent3 2" xfId="18" xr:uid="{0DA841F2-3EFA-4659-BDCC-0A55C3A1B90A}"/>
    <cellStyle name="60% - Accent4 2" xfId="19" xr:uid="{81C3B122-37B5-4961-BF08-F10BDF9AAFF4}"/>
    <cellStyle name="60% - Accent5 2" xfId="20" xr:uid="{572E1F50-F2E1-4B34-95DB-B38C536CDC84}"/>
    <cellStyle name="60% - Accent6 2" xfId="21" xr:uid="{8F940A06-74E3-4C21-A985-C08B70B2223B}"/>
    <cellStyle name="Accent1 2" xfId="22" xr:uid="{B900E865-2FDC-4019-801D-1F883B905893}"/>
    <cellStyle name="Accent2 2" xfId="23" xr:uid="{6BD5300B-B69F-4B42-8B5A-A31BC5222CEC}"/>
    <cellStyle name="Accent3 2" xfId="24" xr:uid="{290337D0-D3F1-4E0A-8A11-E97988EB9587}"/>
    <cellStyle name="Accent4 2" xfId="25" xr:uid="{89FACFD0-8402-417D-9FFB-2EB98E76475F}"/>
    <cellStyle name="Accent5 2" xfId="26" xr:uid="{170C525A-91E4-46D2-9C0F-6D996832A0E7}"/>
    <cellStyle name="Accent6 2" xfId="27" xr:uid="{3E938A8A-68FC-40DF-9B70-CF0BA2B41B08}"/>
    <cellStyle name="Bad 2" xfId="28" xr:uid="{4154E199-17A0-47D1-A528-61FC43727886}"/>
    <cellStyle name="Calculation 2" xfId="29" xr:uid="{30DC17D6-7E1A-415E-993B-2423A5A72469}"/>
    <cellStyle name="Check Cell 2" xfId="30" xr:uid="{1A044BC5-8A6F-4BEF-975B-A518013C3DC4}"/>
    <cellStyle name="Comma 2" xfId="2" xr:uid="{B09A6E95-549B-4DC9-A289-906289E32CBC}"/>
    <cellStyle name="Comma 2 2" xfId="32" xr:uid="{DA287950-1D5A-46C3-8C84-F11798AE5C60}"/>
    <cellStyle name="Comma 2 2 2" xfId="59" xr:uid="{B2479935-4D73-49D3-AA70-0B0C1087A854}"/>
    <cellStyle name="Comma 3" xfId="31" xr:uid="{5D3B1D1B-3B40-4548-8441-FD669CDA3899}"/>
    <cellStyle name="Explanatory Text 2" xfId="33" xr:uid="{ABA65406-008F-4DF0-91F4-3B56D8C54387}"/>
    <cellStyle name="Good 2" xfId="34" xr:uid="{AE58F47B-6580-401F-B0CC-7F8CC5BA8B11}"/>
    <cellStyle name="Heading 1 2" xfId="35" xr:uid="{27E7C89F-CF22-4A57-9BE3-7F8FE00D77F7}"/>
    <cellStyle name="Heading 2 2" xfId="36" xr:uid="{11ADF32B-9747-49F3-ACD1-C01DDE05FA70}"/>
    <cellStyle name="Heading 3 2" xfId="37" xr:uid="{B4B5CC68-CFAB-4BB1-8C6A-5794E5DC9AFE}"/>
    <cellStyle name="Heading 4 2" xfId="38" xr:uid="{E3E9CB3A-51F6-4A91-94D4-0F7CEC7AC0A3}"/>
    <cellStyle name="Hiperveza" xfId="39" xr:uid="{0A5A9F69-4A48-4552-BE80-6E135D8AF555}"/>
    <cellStyle name="Input 2" xfId="40" xr:uid="{5ACE5DA8-5327-4E67-A35C-3A129DF9CFB1}"/>
    <cellStyle name="Linked Cell 2" xfId="41" xr:uid="{96CA932C-B8A4-47CA-8270-256AA53F04C6}"/>
    <cellStyle name="Neutral 2" xfId="42" xr:uid="{DB3BAC97-013D-4606-81BE-A49250504B67}"/>
    <cellStyle name="Normal" xfId="0" builtinId="0"/>
    <cellStyle name="Normal 2" xfId="1" xr:uid="{18FC5181-697B-487F-A45A-4C4DA0400B35}"/>
    <cellStyle name="Normal 2 2" xfId="44" xr:uid="{1D237DE3-545E-4531-8CFD-CC892F530BA2}"/>
    <cellStyle name="Normal 2 3" xfId="43" xr:uid="{ABAA1EA2-C5E8-49F5-B5C0-C4EC9738141B}"/>
    <cellStyle name="Normal 2 3 2" xfId="58" xr:uid="{1299287F-3913-48E8-8AAC-804B8FF76314}"/>
    <cellStyle name="Normal 2 4" xfId="57" xr:uid="{85055CD9-EAF5-4DEC-9D9B-0990B2CCADD7}"/>
    <cellStyle name="Normal 3" xfId="45" xr:uid="{8D852A49-1A65-49E0-A00D-E9C89687BF53}"/>
    <cellStyle name="Normal 4" xfId="46" xr:uid="{7F15824D-B5AB-4AA6-A949-4053DBCEAE41}"/>
    <cellStyle name="Normal 5" xfId="3" xr:uid="{232E9197-F2E3-4888-B307-3844F4B2D41A}"/>
    <cellStyle name="Normal 6" xfId="56" xr:uid="{FD04CEA4-D352-4B5C-A641-4DE30E65D790}"/>
    <cellStyle name="Normal_filip-2" xfId="47" xr:uid="{FF4644F8-65D6-430A-99F6-BBA4DED6BDCB}"/>
    <cellStyle name="Normal_Predmjer radova" xfId="48" xr:uid="{2A0C28F6-4485-4B27-96E6-07D939EBD9E1}"/>
    <cellStyle name="Note 2" xfId="49" xr:uid="{0325A5D3-7D08-46CD-830D-ADBEEFC3F704}"/>
    <cellStyle name="Output 2" xfId="50" xr:uid="{BE4598B1-7B04-4547-A2AB-B88C47A8FA7E}"/>
    <cellStyle name="Praćena hiperveza" xfId="51" xr:uid="{37AC817A-FAF4-4D94-82EE-0EB7C9CB4486}"/>
    <cellStyle name="Title 2" xfId="52" xr:uid="{6E494932-F60A-4965-9A5C-14A89A6FB390}"/>
    <cellStyle name="Total 2" xfId="53" xr:uid="{0E1585C3-E892-446C-8604-7EAA90EB8ABC}"/>
    <cellStyle name="Warning Text 2" xfId="54" xr:uid="{40F7B49E-A612-4B88-9E4A-4B0F0259B7ED}"/>
    <cellStyle name="Обычный_Predmjer-central" xfId="55" xr:uid="{1978A991-8F24-4FCC-9643-8C52AA307C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G122"/>
  <sheetViews>
    <sheetView topLeftCell="A110" zoomScale="85" zoomScaleNormal="85" workbookViewId="0">
      <selection activeCell="C127" sqref="C127"/>
    </sheetView>
  </sheetViews>
  <sheetFormatPr defaultRowHeight="33.75" customHeight="1"/>
  <cols>
    <col min="1" max="1" width="3.42578125" customWidth="1"/>
    <col min="2" max="2" width="6.140625" customWidth="1"/>
    <col min="3" max="3" width="59.7109375" customWidth="1"/>
    <col min="4" max="4" width="5.5703125" customWidth="1"/>
    <col min="5" max="5" width="8.28515625" customWidth="1"/>
    <col min="6" max="6" width="12.85546875" customWidth="1"/>
    <col min="7" max="7" width="13.140625" customWidth="1"/>
  </cols>
  <sheetData>
    <row r="1" spans="1:7" ht="33.75" customHeight="1">
      <c r="A1" s="508" t="s">
        <v>91</v>
      </c>
      <c r="B1" s="508"/>
      <c r="C1" s="508"/>
      <c r="D1" s="508"/>
      <c r="E1" s="508"/>
      <c r="F1" s="508"/>
      <c r="G1" s="508"/>
    </row>
    <row r="2" spans="1:7" ht="33.75" customHeight="1">
      <c r="A2" s="509" t="s">
        <v>226</v>
      </c>
      <c r="B2" s="509"/>
      <c r="C2" s="509"/>
      <c r="D2" s="509"/>
      <c r="E2" s="509"/>
      <c r="F2" s="509"/>
      <c r="G2" s="509"/>
    </row>
    <row r="3" spans="1:7" ht="15.75">
      <c r="A3" s="498" t="s">
        <v>92</v>
      </c>
      <c r="B3" s="498"/>
      <c r="C3" s="498"/>
      <c r="D3" s="498"/>
      <c r="E3" s="498"/>
      <c r="F3" s="498"/>
      <c r="G3" s="498"/>
    </row>
    <row r="4" spans="1:7" s="199" customFormat="1" ht="33.75" customHeight="1">
      <c r="A4" s="207" t="s">
        <v>213</v>
      </c>
      <c r="B4" s="207" t="s">
        <v>232</v>
      </c>
      <c r="C4" s="207" t="s">
        <v>0</v>
      </c>
      <c r="D4" s="207" t="s">
        <v>233</v>
      </c>
      <c r="E4" s="208" t="s">
        <v>1</v>
      </c>
      <c r="F4" s="208" t="s">
        <v>2</v>
      </c>
      <c r="G4" s="208" t="s">
        <v>3</v>
      </c>
    </row>
    <row r="5" spans="1:7" ht="33.75" customHeight="1">
      <c r="A5" s="200"/>
      <c r="B5" s="201" t="s">
        <v>4</v>
      </c>
      <c r="C5" s="202" t="s">
        <v>5</v>
      </c>
      <c r="D5" s="203"/>
      <c r="E5" s="204"/>
      <c r="F5" s="205"/>
      <c r="G5" s="206"/>
    </row>
    <row r="6" spans="1:7" ht="84.75" customHeight="1">
      <c r="A6" s="171"/>
      <c r="B6" s="172"/>
      <c r="C6" s="510" t="s">
        <v>6</v>
      </c>
      <c r="D6" s="511"/>
      <c r="E6" s="511"/>
      <c r="F6" s="511"/>
      <c r="G6" s="512"/>
    </row>
    <row r="7" spans="1:7" ht="102" customHeight="1">
      <c r="A7" s="46" t="s">
        <v>7</v>
      </c>
      <c r="B7" s="58"/>
      <c r="C7" s="33" t="s">
        <v>8</v>
      </c>
      <c r="D7" s="26"/>
      <c r="E7" s="27"/>
      <c r="F7" s="28"/>
      <c r="G7" s="28"/>
    </row>
    <row r="8" spans="1:7" ht="17.25" customHeight="1">
      <c r="A8" s="46"/>
      <c r="B8" s="58"/>
      <c r="C8" s="34"/>
      <c r="D8" s="29" t="s">
        <v>9</v>
      </c>
      <c r="E8" s="27">
        <v>800</v>
      </c>
      <c r="F8" s="28"/>
      <c r="G8" s="223">
        <f>F8*E8</f>
        <v>0</v>
      </c>
    </row>
    <row r="9" spans="1:7" ht="132" customHeight="1">
      <c r="A9" s="46" t="s">
        <v>10</v>
      </c>
      <c r="B9" s="58"/>
      <c r="C9" s="36" t="s">
        <v>11</v>
      </c>
      <c r="D9" s="29"/>
      <c r="E9" s="27"/>
      <c r="F9" s="28"/>
      <c r="G9" s="223"/>
    </row>
    <row r="10" spans="1:7" ht="15.75" customHeight="1">
      <c r="A10" s="46"/>
      <c r="B10" s="58"/>
      <c r="C10" s="35"/>
      <c r="D10" s="29" t="s">
        <v>12</v>
      </c>
      <c r="E10" s="27">
        <v>1</v>
      </c>
      <c r="F10" s="28"/>
      <c r="G10" s="223">
        <f t="shared" ref="G10:G34" si="0">F10*E10</f>
        <v>0</v>
      </c>
    </row>
    <row r="11" spans="1:7" ht="69" customHeight="1">
      <c r="A11" s="46" t="s">
        <v>13</v>
      </c>
      <c r="B11" s="58"/>
      <c r="C11" s="38" t="s">
        <v>14</v>
      </c>
      <c r="D11" s="29"/>
      <c r="E11" s="27"/>
      <c r="F11" s="28"/>
      <c r="G11" s="223"/>
    </row>
    <row r="12" spans="1:7" ht="24" customHeight="1">
      <c r="A12" s="48"/>
      <c r="B12" s="59"/>
      <c r="C12" s="37" t="s">
        <v>15</v>
      </c>
      <c r="D12" s="30" t="s">
        <v>16</v>
      </c>
      <c r="E12" s="31">
        <v>2</v>
      </c>
      <c r="F12" s="32"/>
      <c r="G12" s="223">
        <f t="shared" si="0"/>
        <v>0</v>
      </c>
    </row>
    <row r="13" spans="1:7" ht="24" customHeight="1">
      <c r="A13" s="48"/>
      <c r="B13" s="59"/>
      <c r="C13" s="37" t="s">
        <v>17</v>
      </c>
      <c r="D13" s="30" t="s">
        <v>16</v>
      </c>
      <c r="E13" s="31">
        <v>36</v>
      </c>
      <c r="F13" s="32"/>
      <c r="G13" s="223">
        <f t="shared" si="0"/>
        <v>0</v>
      </c>
    </row>
    <row r="14" spans="1:7" ht="24" customHeight="1">
      <c r="A14" s="48"/>
      <c r="B14" s="59"/>
      <c r="C14" s="37" t="s">
        <v>18</v>
      </c>
      <c r="D14" s="30" t="s">
        <v>16</v>
      </c>
      <c r="E14" s="31">
        <v>4</v>
      </c>
      <c r="F14" s="32"/>
      <c r="G14" s="223">
        <f t="shared" si="0"/>
        <v>0</v>
      </c>
    </row>
    <row r="15" spans="1:7" ht="24" customHeight="1">
      <c r="A15" s="48"/>
      <c r="B15" s="59"/>
      <c r="C15" s="37" t="s">
        <v>19</v>
      </c>
      <c r="D15" s="30" t="s">
        <v>16</v>
      </c>
      <c r="E15" s="31">
        <v>1</v>
      </c>
      <c r="F15" s="32"/>
      <c r="G15" s="223">
        <f t="shared" si="0"/>
        <v>0</v>
      </c>
    </row>
    <row r="16" spans="1:7" ht="24" customHeight="1">
      <c r="A16" s="48"/>
      <c r="B16" s="59"/>
      <c r="C16" s="37" t="s">
        <v>20</v>
      </c>
      <c r="D16" s="30" t="s">
        <v>16</v>
      </c>
      <c r="E16" s="31">
        <v>3</v>
      </c>
      <c r="F16" s="32"/>
      <c r="G16" s="223">
        <f t="shared" si="0"/>
        <v>0</v>
      </c>
    </row>
    <row r="17" spans="1:7" ht="24" customHeight="1">
      <c r="A17" s="48"/>
      <c r="B17" s="59"/>
      <c r="C17" s="37" t="s">
        <v>21</v>
      </c>
      <c r="D17" s="30" t="s">
        <v>16</v>
      </c>
      <c r="E17" s="31">
        <v>8</v>
      </c>
      <c r="F17" s="32"/>
      <c r="G17" s="223">
        <f t="shared" si="0"/>
        <v>0</v>
      </c>
    </row>
    <row r="18" spans="1:7" ht="24" customHeight="1">
      <c r="A18" s="48"/>
      <c r="B18" s="59"/>
      <c r="C18" s="37" t="s">
        <v>22</v>
      </c>
      <c r="D18" s="30" t="s">
        <v>16</v>
      </c>
      <c r="E18" s="31">
        <v>4</v>
      </c>
      <c r="F18" s="32"/>
      <c r="G18" s="223">
        <f t="shared" si="0"/>
        <v>0</v>
      </c>
    </row>
    <row r="19" spans="1:7" ht="13.5" customHeight="1">
      <c r="A19" s="48"/>
      <c r="B19" s="59"/>
      <c r="C19" s="37"/>
      <c r="D19" s="30"/>
      <c r="E19" s="31"/>
      <c r="F19" s="32"/>
      <c r="G19" s="223">
        <f t="shared" si="0"/>
        <v>0</v>
      </c>
    </row>
    <row r="20" spans="1:7" ht="121.5" customHeight="1">
      <c r="A20" s="46" t="s">
        <v>23</v>
      </c>
      <c r="B20" s="58"/>
      <c r="C20" s="38" t="s">
        <v>24</v>
      </c>
      <c r="D20" s="29"/>
      <c r="E20" s="27"/>
      <c r="F20" s="28"/>
      <c r="G20" s="223"/>
    </row>
    <row r="21" spans="1:7" ht="18" customHeight="1">
      <c r="A21" s="46"/>
      <c r="B21" s="58"/>
      <c r="C21" s="34"/>
      <c r="D21" s="29" t="s">
        <v>9</v>
      </c>
      <c r="E21" s="31">
        <v>160</v>
      </c>
      <c r="F21" s="28"/>
      <c r="G21" s="223">
        <f t="shared" si="0"/>
        <v>0</v>
      </c>
    </row>
    <row r="22" spans="1:7" ht="33.75" customHeight="1">
      <c r="A22" s="46" t="s">
        <v>25</v>
      </c>
      <c r="B22" s="60"/>
      <c r="C22" s="33" t="s">
        <v>26</v>
      </c>
      <c r="D22" s="29"/>
      <c r="E22" s="27"/>
      <c r="F22" s="28"/>
      <c r="G22" s="223"/>
    </row>
    <row r="23" spans="1:7" ht="18.75" customHeight="1">
      <c r="A23" s="46"/>
      <c r="B23" s="60"/>
      <c r="C23" s="34" t="s">
        <v>27</v>
      </c>
      <c r="D23" s="29" t="s">
        <v>28</v>
      </c>
      <c r="E23" s="27">
        <v>116.4</v>
      </c>
      <c r="F23" s="28"/>
      <c r="G23" s="223">
        <f t="shared" si="0"/>
        <v>0</v>
      </c>
    </row>
    <row r="24" spans="1:7" ht="18.75" customHeight="1">
      <c r="A24" s="46"/>
      <c r="B24" s="60"/>
      <c r="C24" s="34" t="s">
        <v>29</v>
      </c>
      <c r="D24" s="29" t="s">
        <v>28</v>
      </c>
      <c r="E24" s="27">
        <v>92.2</v>
      </c>
      <c r="F24" s="28"/>
      <c r="G24" s="223">
        <f t="shared" si="0"/>
        <v>0</v>
      </c>
    </row>
    <row r="25" spans="1:7" ht="18.75" customHeight="1">
      <c r="A25" s="46"/>
      <c r="B25" s="60"/>
      <c r="C25" s="34"/>
      <c r="D25" s="29"/>
      <c r="E25" s="27"/>
      <c r="F25" s="28"/>
      <c r="G25" s="223">
        <f t="shared" si="0"/>
        <v>0</v>
      </c>
    </row>
    <row r="26" spans="1:7" ht="33.75" customHeight="1">
      <c r="A26" s="46" t="s">
        <v>30</v>
      </c>
      <c r="B26" s="60"/>
      <c r="C26" s="41" t="s">
        <v>31</v>
      </c>
      <c r="D26" s="29"/>
      <c r="E26" s="27"/>
      <c r="F26" s="28"/>
      <c r="G26" s="223"/>
    </row>
    <row r="27" spans="1:7" ht="18" customHeight="1">
      <c r="A27" s="46"/>
      <c r="B27" s="60"/>
      <c r="C27" s="34" t="s">
        <v>32</v>
      </c>
      <c r="D27" s="29" t="s">
        <v>28</v>
      </c>
      <c r="E27" s="27">
        <v>15</v>
      </c>
      <c r="F27" s="28"/>
      <c r="G27" s="223">
        <f t="shared" si="0"/>
        <v>0</v>
      </c>
    </row>
    <row r="28" spans="1:7" ht="18" customHeight="1">
      <c r="A28" s="46"/>
      <c r="B28" s="60"/>
      <c r="C28" s="34" t="s">
        <v>33</v>
      </c>
      <c r="D28" s="29" t="s">
        <v>28</v>
      </c>
      <c r="E28" s="27">
        <v>4</v>
      </c>
      <c r="F28" s="28"/>
      <c r="G28" s="223">
        <f t="shared" si="0"/>
        <v>0</v>
      </c>
    </row>
    <row r="29" spans="1:7" ht="18" customHeight="1">
      <c r="A29" s="46"/>
      <c r="B29" s="60"/>
      <c r="C29" s="34"/>
      <c r="D29" s="29"/>
      <c r="E29" s="27"/>
      <c r="F29" s="28"/>
      <c r="G29" s="223">
        <f t="shared" si="0"/>
        <v>0</v>
      </c>
    </row>
    <row r="30" spans="1:7" ht="63" customHeight="1">
      <c r="A30" s="46" t="s">
        <v>34</v>
      </c>
      <c r="B30" s="60"/>
      <c r="C30" s="33" t="s">
        <v>35</v>
      </c>
      <c r="D30" s="29"/>
      <c r="E30" s="27"/>
      <c r="F30" s="28"/>
      <c r="G30" s="223"/>
    </row>
    <row r="31" spans="1:7" ht="19.5" customHeight="1">
      <c r="A31" s="46"/>
      <c r="B31" s="60"/>
      <c r="C31" s="34"/>
      <c r="D31" s="29" t="s">
        <v>9</v>
      </c>
      <c r="E31" s="27">
        <v>635</v>
      </c>
      <c r="F31" s="28"/>
      <c r="G31" s="223">
        <f t="shared" si="0"/>
        <v>0</v>
      </c>
    </row>
    <row r="32" spans="1:7" ht="60" customHeight="1">
      <c r="A32" s="46" t="s">
        <v>36</v>
      </c>
      <c r="B32" s="60"/>
      <c r="C32" s="33" t="s">
        <v>37</v>
      </c>
      <c r="D32" s="29"/>
      <c r="E32" s="27"/>
      <c r="F32" s="28"/>
      <c r="G32" s="223"/>
    </row>
    <row r="33" spans="1:7" ht="17.25" customHeight="1">
      <c r="A33" s="46"/>
      <c r="B33" s="60"/>
      <c r="C33" s="44" t="s">
        <v>38</v>
      </c>
      <c r="D33" s="23" t="s">
        <v>16</v>
      </c>
      <c r="E33" s="24">
        <v>3</v>
      </c>
      <c r="F33" s="25"/>
      <c r="G33" s="223">
        <f t="shared" si="0"/>
        <v>0</v>
      </c>
    </row>
    <row r="34" spans="1:7" ht="17.25" customHeight="1">
      <c r="A34" s="46"/>
      <c r="B34" s="60"/>
      <c r="C34" s="44" t="s">
        <v>39</v>
      </c>
      <c r="D34" s="23" t="s">
        <v>28</v>
      </c>
      <c r="E34" s="24">
        <v>25</v>
      </c>
      <c r="F34" s="25"/>
      <c r="G34" s="223">
        <f t="shared" si="0"/>
        <v>0</v>
      </c>
    </row>
    <row r="35" spans="1:7" ht="17.25" customHeight="1">
      <c r="A35" s="46"/>
      <c r="B35" s="40"/>
      <c r="C35" s="44"/>
      <c r="D35" s="23"/>
      <c r="E35" s="24"/>
      <c r="F35" s="25"/>
      <c r="G35" s="32"/>
    </row>
    <row r="36" spans="1:7" ht="22.5" customHeight="1">
      <c r="A36" s="46"/>
      <c r="B36" s="14" t="s">
        <v>4</v>
      </c>
      <c r="C36" s="169" t="s">
        <v>40</v>
      </c>
      <c r="D36" s="11"/>
      <c r="E36" s="12"/>
      <c r="F36" s="13"/>
      <c r="G36" s="224">
        <f>SUM(G8:G34)</f>
        <v>0</v>
      </c>
    </row>
    <row r="37" spans="1:7" ht="33.75" customHeight="1">
      <c r="A37" s="9"/>
      <c r="B37" s="5"/>
      <c r="C37" s="7"/>
      <c r="D37" s="6"/>
      <c r="E37" s="8"/>
      <c r="F37" s="10"/>
      <c r="G37" s="10"/>
    </row>
    <row r="38" spans="1:7" ht="33.75" customHeight="1">
      <c r="A38" s="16"/>
      <c r="B38" s="17" t="s">
        <v>41</v>
      </c>
      <c r="C38" s="18" t="s">
        <v>42</v>
      </c>
      <c r="D38" s="19"/>
      <c r="E38" s="20"/>
      <c r="F38" s="21"/>
      <c r="G38" s="21"/>
    </row>
    <row r="39" spans="1:7" ht="98.25" customHeight="1">
      <c r="A39" s="48" t="s">
        <v>7</v>
      </c>
      <c r="B39" s="61"/>
      <c r="C39" s="41" t="s">
        <v>43</v>
      </c>
      <c r="D39" s="30"/>
      <c r="E39" s="31"/>
      <c r="F39" s="32"/>
      <c r="G39" s="32"/>
    </row>
    <row r="40" spans="1:7" ht="21.75" customHeight="1">
      <c r="A40" s="46"/>
      <c r="B40" s="60"/>
      <c r="C40" s="34"/>
      <c r="D40" s="29" t="s">
        <v>44</v>
      </c>
      <c r="E40" s="27">
        <v>390.8</v>
      </c>
      <c r="F40" s="28"/>
      <c r="G40" s="225">
        <f>F40*E40</f>
        <v>0</v>
      </c>
    </row>
    <row r="41" spans="1:7" ht="81.75" customHeight="1">
      <c r="A41" s="48" t="s">
        <v>10</v>
      </c>
      <c r="B41" s="61"/>
      <c r="C41" s="41" t="s">
        <v>45</v>
      </c>
      <c r="D41" s="30"/>
      <c r="E41" s="31"/>
      <c r="F41" s="32"/>
      <c r="G41" s="225"/>
    </row>
    <row r="42" spans="1:7" ht="18.75" customHeight="1">
      <c r="A42" s="48"/>
      <c r="B42" s="61"/>
      <c r="C42" s="39"/>
      <c r="D42" s="30" t="s">
        <v>9</v>
      </c>
      <c r="E42" s="31">
        <v>160</v>
      </c>
      <c r="F42" s="32"/>
      <c r="G42" s="225">
        <f t="shared" ref="G42:G44" si="1">F42*E42</f>
        <v>0</v>
      </c>
    </row>
    <row r="43" spans="1:7" ht="108" customHeight="1">
      <c r="A43" s="48" t="s">
        <v>13</v>
      </c>
      <c r="B43" s="61"/>
      <c r="C43" s="50" t="s">
        <v>46</v>
      </c>
      <c r="D43" s="30"/>
      <c r="E43" s="31"/>
      <c r="F43" s="32"/>
      <c r="G43" s="225"/>
    </row>
    <row r="44" spans="1:7" ht="17.25" customHeight="1">
      <c r="A44" s="48"/>
      <c r="B44" s="61"/>
      <c r="C44" s="39"/>
      <c r="D44" s="30" t="s">
        <v>9</v>
      </c>
      <c r="E44" s="31">
        <v>635</v>
      </c>
      <c r="F44" s="32"/>
      <c r="G44" s="225">
        <f t="shared" si="1"/>
        <v>0</v>
      </c>
    </row>
    <row r="45" spans="1:7" ht="15.75" customHeight="1">
      <c r="A45" s="46"/>
      <c r="B45" s="60"/>
      <c r="C45" s="34"/>
      <c r="D45" s="29"/>
      <c r="E45" s="27"/>
      <c r="F45" s="28"/>
      <c r="G45" s="28"/>
    </row>
    <row r="46" spans="1:7" ht="17.25" customHeight="1">
      <c r="A46" s="46"/>
      <c r="B46" s="14" t="s">
        <v>41</v>
      </c>
      <c r="C46" s="169" t="s">
        <v>47</v>
      </c>
      <c r="D46" s="11"/>
      <c r="E46" s="12"/>
      <c r="F46" s="13"/>
      <c r="G46" s="224">
        <f>SUM(G40:G44)</f>
        <v>0</v>
      </c>
    </row>
    <row r="47" spans="1:7" ht="33.75" customHeight="1">
      <c r="A47" s="9"/>
      <c r="B47" s="5"/>
      <c r="C47" s="7"/>
      <c r="D47" s="6"/>
      <c r="E47" s="8"/>
      <c r="F47" s="10"/>
      <c r="G47" s="10"/>
    </row>
    <row r="48" spans="1:7" ht="33.75" customHeight="1">
      <c r="A48" s="16"/>
      <c r="B48" s="17" t="s">
        <v>48</v>
      </c>
      <c r="C48" s="18" t="s">
        <v>49</v>
      </c>
      <c r="D48" s="19"/>
      <c r="E48" s="20"/>
      <c r="F48" s="21"/>
      <c r="G48" s="21"/>
    </row>
    <row r="49" spans="1:7" ht="57" customHeight="1">
      <c r="A49" s="51" t="s">
        <v>7</v>
      </c>
      <c r="B49" s="52"/>
      <c r="C49" s="41" t="s">
        <v>50</v>
      </c>
      <c r="D49" s="30"/>
      <c r="E49" s="31"/>
      <c r="F49" s="32"/>
      <c r="G49" s="32"/>
    </row>
    <row r="50" spans="1:7" ht="12.75" customHeight="1">
      <c r="A50" s="42"/>
      <c r="B50" s="43"/>
      <c r="C50" s="34"/>
      <c r="D50" s="29" t="s">
        <v>9</v>
      </c>
      <c r="E50" s="27">
        <v>132</v>
      </c>
      <c r="F50" s="28"/>
      <c r="G50" s="225">
        <f>F50*E50</f>
        <v>0</v>
      </c>
    </row>
    <row r="51" spans="1:7" ht="84.75" customHeight="1">
      <c r="A51" s="46" t="s">
        <v>10</v>
      </c>
      <c r="B51" s="40"/>
      <c r="C51" s="36" t="s">
        <v>51</v>
      </c>
      <c r="D51" s="29"/>
      <c r="E51" s="27"/>
      <c r="F51" s="28"/>
      <c r="G51" s="225"/>
    </row>
    <row r="52" spans="1:7" ht="12.75" customHeight="1">
      <c r="A52" s="42"/>
      <c r="B52" s="43"/>
      <c r="C52" s="34"/>
      <c r="D52" s="29" t="s">
        <v>28</v>
      </c>
      <c r="E52" s="27">
        <v>116.4</v>
      </c>
      <c r="F52" s="28"/>
      <c r="G52" s="225">
        <f t="shared" ref="G52:G60" si="2">F52*E52</f>
        <v>0</v>
      </c>
    </row>
    <row r="53" spans="1:7" ht="92.25" customHeight="1">
      <c r="A53" s="42" t="s">
        <v>13</v>
      </c>
      <c r="B53" s="43"/>
      <c r="C53" s="47" t="s">
        <v>52</v>
      </c>
      <c r="D53" s="23"/>
      <c r="E53" s="24"/>
      <c r="F53" s="25"/>
      <c r="G53" s="225"/>
    </row>
    <row r="54" spans="1:7" ht="12.75" customHeight="1">
      <c r="A54" s="42"/>
      <c r="B54" s="43"/>
      <c r="C54" s="34"/>
      <c r="D54" s="29" t="s">
        <v>28</v>
      </c>
      <c r="E54" s="27">
        <v>92.2</v>
      </c>
      <c r="F54" s="28"/>
      <c r="G54" s="225">
        <f t="shared" si="2"/>
        <v>0</v>
      </c>
    </row>
    <row r="55" spans="1:7" ht="70.5" customHeight="1">
      <c r="A55" s="48" t="s">
        <v>23</v>
      </c>
      <c r="B55" s="49"/>
      <c r="C55" s="50" t="s">
        <v>53</v>
      </c>
      <c r="D55" s="30"/>
      <c r="E55" s="31"/>
      <c r="F55" s="32"/>
      <c r="G55" s="225"/>
    </row>
    <row r="56" spans="1:7" ht="12.75" customHeight="1">
      <c r="A56" s="46"/>
      <c r="B56" s="40"/>
      <c r="C56" s="34" t="s">
        <v>32</v>
      </c>
      <c r="D56" s="29" t="s">
        <v>28</v>
      </c>
      <c r="E56" s="27">
        <v>15</v>
      </c>
      <c r="F56" s="28"/>
      <c r="G56" s="225">
        <f t="shared" si="2"/>
        <v>0</v>
      </c>
    </row>
    <row r="57" spans="1:7" ht="12.75" customHeight="1">
      <c r="A57" s="46"/>
      <c r="B57" s="40"/>
      <c r="C57" s="34" t="s">
        <v>33</v>
      </c>
      <c r="D57" s="29" t="s">
        <v>28</v>
      </c>
      <c r="E57" s="27">
        <v>4</v>
      </c>
      <c r="F57" s="28"/>
      <c r="G57" s="225">
        <f t="shared" si="2"/>
        <v>0</v>
      </c>
    </row>
    <row r="58" spans="1:7" ht="12.75" customHeight="1">
      <c r="A58" s="46"/>
      <c r="B58" s="40"/>
      <c r="C58" s="34"/>
      <c r="D58" s="29"/>
      <c r="E58" s="27"/>
      <c r="F58" s="28"/>
      <c r="G58" s="225"/>
    </row>
    <row r="59" spans="1:7" ht="105.75" customHeight="1">
      <c r="A59" s="46" t="s">
        <v>25</v>
      </c>
      <c r="B59" s="40"/>
      <c r="C59" s="33" t="s">
        <v>54</v>
      </c>
      <c r="D59" s="29"/>
      <c r="E59" s="27"/>
      <c r="F59" s="28"/>
      <c r="G59" s="225"/>
    </row>
    <row r="60" spans="1:7" ht="12.75" customHeight="1">
      <c r="A60" s="42"/>
      <c r="B60" s="43"/>
      <c r="C60" s="34"/>
      <c r="D60" s="29" t="s">
        <v>28</v>
      </c>
      <c r="E60" s="27">
        <v>120</v>
      </c>
      <c r="F60" s="25"/>
      <c r="G60" s="225">
        <f t="shared" si="2"/>
        <v>0</v>
      </c>
    </row>
    <row r="61" spans="1:7" ht="12.75" customHeight="1">
      <c r="A61" s="42"/>
      <c r="B61" s="43"/>
      <c r="C61" s="44"/>
      <c r="D61" s="23"/>
      <c r="E61" s="24"/>
      <c r="F61" s="25"/>
      <c r="G61" s="32"/>
    </row>
    <row r="62" spans="1:7" ht="12.75" customHeight="1">
      <c r="A62" s="46"/>
      <c r="B62" s="177" t="s">
        <v>48</v>
      </c>
      <c r="C62" s="502" t="s">
        <v>55</v>
      </c>
      <c r="D62" s="502"/>
      <c r="E62" s="502"/>
      <c r="F62" s="503"/>
      <c r="G62" s="224">
        <f>SUM(G50:G60)</f>
        <v>0</v>
      </c>
    </row>
    <row r="63" spans="1:7" ht="33.75" customHeight="1">
      <c r="A63" s="3"/>
      <c r="B63" s="2"/>
      <c r="C63" s="159"/>
      <c r="D63" s="160"/>
      <c r="E63" s="4"/>
      <c r="F63" s="161"/>
      <c r="G63" s="161"/>
    </row>
    <row r="64" spans="1:7" ht="33.75" customHeight="1">
      <c r="A64" s="16"/>
      <c r="B64" s="17" t="s">
        <v>56</v>
      </c>
      <c r="C64" s="18" t="s">
        <v>57</v>
      </c>
      <c r="D64" s="19"/>
      <c r="E64" s="20"/>
      <c r="F64" s="21"/>
      <c r="G64" s="21"/>
    </row>
    <row r="65" spans="1:7" ht="142.5" customHeight="1">
      <c r="A65" s="500"/>
      <c r="B65" s="501"/>
      <c r="C65" s="515" t="s">
        <v>58</v>
      </c>
      <c r="D65" s="516"/>
      <c r="E65" s="516"/>
      <c r="F65" s="516"/>
      <c r="G65" s="516"/>
    </row>
    <row r="66" spans="1:7" ht="95.25" customHeight="1">
      <c r="A66" s="42" t="s">
        <v>7</v>
      </c>
      <c r="B66" s="43"/>
      <c r="C66" s="45" t="s">
        <v>59</v>
      </c>
      <c r="D66" s="23"/>
      <c r="E66" s="24"/>
      <c r="F66" s="25"/>
      <c r="G66" s="25"/>
    </row>
    <row r="67" spans="1:7" ht="148.5" customHeight="1">
      <c r="A67" s="51"/>
      <c r="B67" s="52"/>
      <c r="C67" s="53" t="s">
        <v>60</v>
      </c>
      <c r="D67" s="54"/>
      <c r="E67" s="55"/>
      <c r="F67" s="56"/>
      <c r="G67" s="56"/>
    </row>
    <row r="68" spans="1:7" ht="14.25" customHeight="1">
      <c r="A68" s="51"/>
      <c r="B68" s="52"/>
      <c r="C68" s="37" t="s">
        <v>17</v>
      </c>
      <c r="D68" s="30" t="s">
        <v>16</v>
      </c>
      <c r="E68" s="31">
        <v>36</v>
      </c>
      <c r="F68" s="32"/>
      <c r="G68" s="225">
        <f>F68*E68</f>
        <v>0</v>
      </c>
    </row>
    <row r="69" spans="1:7" ht="14.25" customHeight="1">
      <c r="A69" s="22"/>
      <c r="B69" s="51"/>
      <c r="C69" s="37" t="s">
        <v>18</v>
      </c>
      <c r="D69" s="30" t="s">
        <v>16</v>
      </c>
      <c r="E69" s="31">
        <v>4</v>
      </c>
      <c r="F69" s="32"/>
      <c r="G69" s="225">
        <f t="shared" ref="G69:G77" si="3">F69*E69</f>
        <v>0</v>
      </c>
    </row>
    <row r="70" spans="1:7" ht="14.25" customHeight="1">
      <c r="A70" s="51"/>
      <c r="B70" s="52"/>
      <c r="C70" s="37" t="s">
        <v>19</v>
      </c>
      <c r="D70" s="30" t="s">
        <v>16</v>
      </c>
      <c r="E70" s="31">
        <v>1</v>
      </c>
      <c r="F70" s="32"/>
      <c r="G70" s="225">
        <f t="shared" si="3"/>
        <v>0</v>
      </c>
    </row>
    <row r="71" spans="1:7" ht="14.25" customHeight="1">
      <c r="A71" s="51"/>
      <c r="B71" s="52"/>
      <c r="C71" s="37" t="s">
        <v>20</v>
      </c>
      <c r="D71" s="30" t="s">
        <v>16</v>
      </c>
      <c r="E71" s="31">
        <v>3</v>
      </c>
      <c r="F71" s="32"/>
      <c r="G71" s="225">
        <f t="shared" si="3"/>
        <v>0</v>
      </c>
    </row>
    <row r="72" spans="1:7" ht="14.25" customHeight="1">
      <c r="A72" s="51"/>
      <c r="B72" s="52"/>
      <c r="C72" s="37" t="s">
        <v>21</v>
      </c>
      <c r="D72" s="30" t="s">
        <v>16</v>
      </c>
      <c r="E72" s="31">
        <v>8</v>
      </c>
      <c r="F72" s="32"/>
      <c r="G72" s="225">
        <f t="shared" si="3"/>
        <v>0</v>
      </c>
    </row>
    <row r="73" spans="1:7" ht="14.25" customHeight="1">
      <c r="A73" s="51"/>
      <c r="B73" s="52"/>
      <c r="C73" s="37" t="s">
        <v>22</v>
      </c>
      <c r="D73" s="30" t="s">
        <v>16</v>
      </c>
      <c r="E73" s="31">
        <v>4</v>
      </c>
      <c r="F73" s="32"/>
      <c r="G73" s="225">
        <f t="shared" si="3"/>
        <v>0</v>
      </c>
    </row>
    <row r="74" spans="1:7" ht="166.5" customHeight="1">
      <c r="A74" s="51" t="s">
        <v>10</v>
      </c>
      <c r="B74" s="52"/>
      <c r="C74" s="41" t="s">
        <v>61</v>
      </c>
      <c r="D74" s="30"/>
      <c r="E74" s="31"/>
      <c r="F74" s="56"/>
      <c r="G74" s="225"/>
    </row>
    <row r="75" spans="1:7" ht="33" customHeight="1">
      <c r="A75" s="51"/>
      <c r="B75" s="52"/>
      <c r="C75" s="37" t="s">
        <v>62</v>
      </c>
      <c r="D75" s="30" t="s">
        <v>16</v>
      </c>
      <c r="E75" s="31">
        <v>2</v>
      </c>
      <c r="F75" s="32"/>
      <c r="G75" s="225">
        <f t="shared" si="3"/>
        <v>0</v>
      </c>
    </row>
    <row r="76" spans="1:7" ht="51.75" customHeight="1">
      <c r="A76" s="51" t="s">
        <v>23</v>
      </c>
      <c r="B76" s="52"/>
      <c r="C76" s="50" t="s">
        <v>63</v>
      </c>
      <c r="D76" s="30"/>
      <c r="E76" s="31"/>
      <c r="F76" s="56"/>
      <c r="G76" s="225"/>
    </row>
    <row r="77" spans="1:7" ht="21.75" customHeight="1">
      <c r="A77" s="51"/>
      <c r="B77" s="52"/>
      <c r="C77" s="34"/>
      <c r="D77" s="30" t="s">
        <v>28</v>
      </c>
      <c r="E77" s="31">
        <v>120</v>
      </c>
      <c r="F77" s="56"/>
      <c r="G77" s="225">
        <f t="shared" si="3"/>
        <v>0</v>
      </c>
    </row>
    <row r="78" spans="1:7" ht="17.25" customHeight="1">
      <c r="A78" s="178"/>
      <c r="B78" s="14" t="s">
        <v>56</v>
      </c>
      <c r="C78" s="15" t="s">
        <v>64</v>
      </c>
      <c r="D78" s="11"/>
      <c r="E78" s="12"/>
      <c r="F78" s="13"/>
      <c r="G78" s="224">
        <f>SUM(G68:G77)</f>
        <v>0</v>
      </c>
    </row>
    <row r="79" spans="1:7" ht="33.75" customHeight="1">
      <c r="A79" s="1"/>
      <c r="B79" s="1"/>
      <c r="C79" s="1"/>
      <c r="D79" s="1"/>
      <c r="E79" s="1"/>
      <c r="F79" s="1"/>
      <c r="G79" s="1"/>
    </row>
    <row r="80" spans="1:7" ht="33.75" customHeight="1">
      <c r="A80" s="16"/>
      <c r="B80" s="17" t="s">
        <v>65</v>
      </c>
      <c r="C80" s="18" t="s">
        <v>66</v>
      </c>
      <c r="D80" s="19"/>
      <c r="E80" s="20"/>
      <c r="F80" s="21"/>
      <c r="G80" s="21"/>
    </row>
    <row r="81" spans="1:7" ht="174" customHeight="1">
      <c r="A81" s="162"/>
      <c r="B81" s="163"/>
      <c r="C81" s="517" t="s">
        <v>67</v>
      </c>
      <c r="D81" s="518"/>
      <c r="E81" s="518"/>
      <c r="F81" s="518"/>
      <c r="G81" s="519"/>
    </row>
    <row r="82" spans="1:7" ht="77.25" customHeight="1">
      <c r="A82" s="164"/>
      <c r="B82" s="165"/>
      <c r="C82" s="520" t="s">
        <v>68</v>
      </c>
      <c r="D82" s="521"/>
      <c r="E82" s="521"/>
      <c r="F82" s="521"/>
      <c r="G82" s="522"/>
    </row>
    <row r="83" spans="1:7" ht="68.25" customHeight="1">
      <c r="A83" s="164"/>
      <c r="B83" s="165"/>
      <c r="C83" s="513" t="s">
        <v>69</v>
      </c>
      <c r="D83" s="507"/>
      <c r="E83" s="507"/>
      <c r="F83" s="507"/>
      <c r="G83" s="507"/>
    </row>
    <row r="84" spans="1:7" ht="30.75" customHeight="1">
      <c r="A84" s="164"/>
      <c r="B84" s="165"/>
      <c r="C84" s="514" t="s">
        <v>70</v>
      </c>
      <c r="D84" s="507"/>
      <c r="E84" s="507"/>
      <c r="F84" s="507"/>
      <c r="G84" s="507"/>
    </row>
    <row r="85" spans="1:7" ht="42.75" customHeight="1">
      <c r="A85" s="166"/>
      <c r="B85" s="167"/>
      <c r="C85" s="506" t="s">
        <v>71</v>
      </c>
      <c r="D85" s="507"/>
      <c r="E85" s="507"/>
      <c r="F85" s="507"/>
      <c r="G85" s="507"/>
    </row>
    <row r="86" spans="1:7" ht="38.25">
      <c r="A86" s="42" t="s">
        <v>7</v>
      </c>
      <c r="B86" s="43"/>
      <c r="C86" s="33" t="s">
        <v>72</v>
      </c>
      <c r="D86" s="23"/>
      <c r="E86" s="24"/>
      <c r="F86" s="25"/>
      <c r="G86" s="25"/>
    </row>
    <row r="87" spans="1:7" ht="15">
      <c r="A87" s="42"/>
      <c r="B87" s="43"/>
      <c r="C87" s="34"/>
      <c r="D87" s="23" t="s">
        <v>9</v>
      </c>
      <c r="E87" s="27">
        <v>710</v>
      </c>
      <c r="F87" s="25"/>
      <c r="G87" s="225">
        <f>F87*E87</f>
        <v>0</v>
      </c>
    </row>
    <row r="88" spans="1:7" ht="38.25">
      <c r="A88" s="42" t="s">
        <v>10</v>
      </c>
      <c r="B88" s="43"/>
      <c r="C88" s="33" t="s">
        <v>73</v>
      </c>
      <c r="D88" s="23"/>
      <c r="E88" s="24"/>
      <c r="F88" s="25"/>
      <c r="G88" s="25"/>
    </row>
    <row r="89" spans="1:7" ht="15">
      <c r="A89" s="42"/>
      <c r="B89" s="43"/>
      <c r="C89" s="34"/>
      <c r="D89" s="23" t="s">
        <v>9</v>
      </c>
      <c r="E89" s="24">
        <v>26.8</v>
      </c>
      <c r="F89" s="25"/>
      <c r="G89" s="225">
        <f>F89*E89</f>
        <v>0</v>
      </c>
    </row>
    <row r="90" spans="1:7" ht="25.5">
      <c r="A90" s="42" t="s">
        <v>13</v>
      </c>
      <c r="B90" s="43"/>
      <c r="C90" s="33" t="s">
        <v>74</v>
      </c>
      <c r="D90" s="23"/>
      <c r="E90" s="24"/>
      <c r="F90" s="25"/>
      <c r="G90" s="225"/>
    </row>
    <row r="91" spans="1:7" ht="15">
      <c r="A91" s="42"/>
      <c r="B91" s="43"/>
      <c r="C91" s="34"/>
      <c r="D91" s="23" t="s">
        <v>44</v>
      </c>
      <c r="E91" s="24">
        <v>266.5</v>
      </c>
      <c r="F91" s="25"/>
      <c r="G91" s="225">
        <f t="shared" ref="G91:G99" si="4">F91*E91</f>
        <v>0</v>
      </c>
    </row>
    <row r="92" spans="1:7" ht="25.5">
      <c r="A92" s="42" t="s">
        <v>23</v>
      </c>
      <c r="B92" s="43"/>
      <c r="C92" s="33" t="s">
        <v>75</v>
      </c>
      <c r="D92" s="23"/>
      <c r="E92" s="24"/>
      <c r="F92" s="25"/>
      <c r="G92" s="225"/>
    </row>
    <row r="93" spans="1:7" ht="15">
      <c r="A93" s="42"/>
      <c r="B93" s="43"/>
      <c r="C93" s="34"/>
      <c r="D93" s="23" t="s">
        <v>9</v>
      </c>
      <c r="E93" s="24">
        <v>4</v>
      </c>
      <c r="F93" s="25"/>
      <c r="G93" s="225">
        <f t="shared" si="4"/>
        <v>0</v>
      </c>
    </row>
    <row r="94" spans="1:7" ht="25.5">
      <c r="A94" s="42" t="s">
        <v>25</v>
      </c>
      <c r="B94" s="43"/>
      <c r="C94" s="33" t="s">
        <v>76</v>
      </c>
      <c r="D94" s="23"/>
      <c r="E94" s="24"/>
      <c r="F94" s="25"/>
      <c r="G94" s="225"/>
    </row>
    <row r="95" spans="1:7" ht="15">
      <c r="A95" s="42"/>
      <c r="B95" s="43"/>
      <c r="C95" s="34"/>
      <c r="D95" s="23" t="s">
        <v>9</v>
      </c>
      <c r="E95" s="24">
        <v>51.2</v>
      </c>
      <c r="F95" s="25"/>
      <c r="G95" s="225">
        <f t="shared" si="4"/>
        <v>0</v>
      </c>
    </row>
    <row r="96" spans="1:7" ht="15">
      <c r="A96" s="42" t="s">
        <v>30</v>
      </c>
      <c r="B96" s="43"/>
      <c r="C96" s="33" t="s">
        <v>77</v>
      </c>
      <c r="D96" s="23"/>
      <c r="E96" s="24"/>
      <c r="F96" s="25"/>
      <c r="G96" s="225">
        <f t="shared" si="4"/>
        <v>0</v>
      </c>
    </row>
    <row r="97" spans="1:7" ht="15">
      <c r="A97" s="42"/>
      <c r="B97" s="43"/>
      <c r="C97" s="34"/>
      <c r="D97" s="23" t="s">
        <v>9</v>
      </c>
      <c r="E97" s="24">
        <v>8</v>
      </c>
      <c r="F97" s="25"/>
      <c r="G97" s="225">
        <f t="shared" si="4"/>
        <v>0</v>
      </c>
    </row>
    <row r="98" spans="1:7" ht="51">
      <c r="A98" s="42" t="s">
        <v>34</v>
      </c>
      <c r="B98" s="43"/>
      <c r="C98" s="45" t="s">
        <v>78</v>
      </c>
      <c r="D98" s="23"/>
      <c r="E98" s="24"/>
      <c r="F98" s="25"/>
      <c r="G98" s="225"/>
    </row>
    <row r="99" spans="1:7" ht="15">
      <c r="A99" s="42"/>
      <c r="B99" s="43"/>
      <c r="C99" s="34"/>
      <c r="D99" s="23" t="s">
        <v>9</v>
      </c>
      <c r="E99" s="24">
        <v>120</v>
      </c>
      <c r="F99" s="25"/>
      <c r="G99" s="225">
        <f t="shared" si="4"/>
        <v>0</v>
      </c>
    </row>
    <row r="100" spans="1:7" ht="15">
      <c r="A100" s="46"/>
      <c r="B100" s="177" t="s">
        <v>65</v>
      </c>
      <c r="C100" s="502" t="s">
        <v>79</v>
      </c>
      <c r="D100" s="502"/>
      <c r="E100" s="502"/>
      <c r="F100" s="503"/>
      <c r="G100" s="224">
        <f>SUM(G87:G99)</f>
        <v>0</v>
      </c>
    </row>
    <row r="101" spans="1:7" s="168" customFormat="1" ht="33.75" customHeight="1">
      <c r="A101" s="3"/>
      <c r="B101" s="2"/>
      <c r="C101" s="159"/>
      <c r="D101" s="160"/>
      <c r="E101" s="4"/>
      <c r="F101" s="161"/>
      <c r="G101" s="161"/>
    </row>
    <row r="102" spans="1:7" ht="33.75" customHeight="1">
      <c r="A102" s="16"/>
      <c r="B102" s="17" t="s">
        <v>80</v>
      </c>
      <c r="C102" s="18" t="s">
        <v>81</v>
      </c>
      <c r="D102" s="19"/>
      <c r="E102" s="20"/>
      <c r="F102" s="21"/>
      <c r="G102" s="21"/>
    </row>
    <row r="103" spans="1:7" ht="45.75" customHeight="1">
      <c r="A103" s="51" t="s">
        <v>7</v>
      </c>
      <c r="B103" s="52"/>
      <c r="C103" s="138" t="s">
        <v>82</v>
      </c>
      <c r="D103" s="54"/>
      <c r="E103" s="55"/>
      <c r="F103" s="56"/>
      <c r="G103" s="56"/>
    </row>
    <row r="104" spans="1:7" ht="15.75" customHeight="1">
      <c r="A104" s="42"/>
      <c r="B104" s="43"/>
      <c r="C104" s="44"/>
      <c r="D104" s="23" t="s">
        <v>44</v>
      </c>
      <c r="E104" s="24">
        <v>10</v>
      </c>
      <c r="F104" s="25"/>
      <c r="G104" s="225">
        <f>F104*E104</f>
        <v>0</v>
      </c>
    </row>
    <row r="105" spans="1:7" ht="29.25" customHeight="1">
      <c r="A105" s="42" t="s">
        <v>10</v>
      </c>
      <c r="B105" s="43"/>
      <c r="C105" s="47" t="s">
        <v>83</v>
      </c>
      <c r="D105" s="23"/>
      <c r="E105" s="24"/>
      <c r="F105" s="25"/>
      <c r="G105" s="225"/>
    </row>
    <row r="106" spans="1:7" ht="15.75" customHeight="1">
      <c r="A106" s="42"/>
      <c r="B106" s="43"/>
      <c r="C106" s="44"/>
      <c r="D106" s="23" t="s">
        <v>16</v>
      </c>
      <c r="E106" s="24">
        <v>7</v>
      </c>
      <c r="F106" s="25"/>
      <c r="G106" s="225">
        <f t="shared" ref="G106:G110" si="5">F106*E106</f>
        <v>0</v>
      </c>
    </row>
    <row r="107" spans="1:7" ht="34.5" customHeight="1">
      <c r="A107" s="42" t="s">
        <v>13</v>
      </c>
      <c r="B107" s="43"/>
      <c r="C107" s="47" t="s">
        <v>84</v>
      </c>
      <c r="D107" s="23"/>
      <c r="E107" s="24"/>
      <c r="F107" s="25"/>
      <c r="G107" s="225"/>
    </row>
    <row r="108" spans="1:7" ht="15.75" customHeight="1">
      <c r="A108" s="42"/>
      <c r="B108" s="43"/>
      <c r="C108" s="44"/>
      <c r="D108" s="23" t="s">
        <v>12</v>
      </c>
      <c r="E108" s="24">
        <v>1</v>
      </c>
      <c r="F108" s="25"/>
      <c r="G108" s="225">
        <f t="shared" si="5"/>
        <v>0</v>
      </c>
    </row>
    <row r="109" spans="1:7" ht="52.5" customHeight="1">
      <c r="A109" s="42" t="s">
        <v>23</v>
      </c>
      <c r="B109" s="43"/>
      <c r="C109" s="47" t="s">
        <v>85</v>
      </c>
      <c r="D109" s="23"/>
      <c r="E109" s="24"/>
      <c r="F109" s="25"/>
      <c r="G109" s="225"/>
    </row>
    <row r="110" spans="1:7" ht="15.75" customHeight="1">
      <c r="A110" s="42"/>
      <c r="B110" s="43"/>
      <c r="C110" s="44"/>
      <c r="D110" s="23" t="s">
        <v>12</v>
      </c>
      <c r="E110" s="24">
        <v>1</v>
      </c>
      <c r="F110" s="25"/>
      <c r="G110" s="225">
        <f t="shared" si="5"/>
        <v>0</v>
      </c>
    </row>
    <row r="111" spans="1:7" ht="15.75" customHeight="1">
      <c r="A111" s="46"/>
      <c r="B111" s="179" t="s">
        <v>80</v>
      </c>
      <c r="C111" s="504" t="s">
        <v>86</v>
      </c>
      <c r="D111" s="504"/>
      <c r="E111" s="504"/>
      <c r="F111" s="505"/>
      <c r="G111" s="224">
        <f>SUM(G104:G110)</f>
        <v>0</v>
      </c>
    </row>
    <row r="112" spans="1:7" ht="33.75" customHeight="1">
      <c r="A112" s="1"/>
      <c r="B112" s="1"/>
      <c r="C112" s="1"/>
      <c r="D112" s="1"/>
      <c r="E112" s="1"/>
      <c r="F112" s="1"/>
      <c r="G112" s="1"/>
    </row>
    <row r="113" spans="1:7" ht="33.75" customHeight="1">
      <c r="B113" s="499" t="s">
        <v>87</v>
      </c>
      <c r="C113" s="499"/>
      <c r="D113" s="499"/>
      <c r="E113" s="499"/>
      <c r="F113" s="499"/>
      <c r="G113" s="499"/>
    </row>
    <row r="114" spans="1:7" ht="18" customHeight="1">
      <c r="A114" s="5"/>
      <c r="B114" s="23" t="s">
        <v>4</v>
      </c>
      <c r="C114" s="489" t="s">
        <v>5</v>
      </c>
      <c r="D114" s="490"/>
      <c r="E114" s="490"/>
      <c r="F114" s="491"/>
      <c r="G114" s="226">
        <f>G36</f>
        <v>0</v>
      </c>
    </row>
    <row r="115" spans="1:7" ht="18" customHeight="1">
      <c r="A115" s="5"/>
      <c r="B115" s="57" t="s">
        <v>41</v>
      </c>
      <c r="C115" s="489" t="s">
        <v>42</v>
      </c>
      <c r="D115" s="490"/>
      <c r="E115" s="490"/>
      <c r="F115" s="491"/>
      <c r="G115" s="226">
        <f>G46</f>
        <v>0</v>
      </c>
    </row>
    <row r="116" spans="1:7" ht="18" customHeight="1">
      <c r="A116" s="5"/>
      <c r="B116" s="23" t="s">
        <v>48</v>
      </c>
      <c r="C116" s="489" t="s">
        <v>49</v>
      </c>
      <c r="D116" s="490"/>
      <c r="E116" s="490"/>
      <c r="F116" s="491"/>
      <c r="G116" s="226">
        <f>G62</f>
        <v>0</v>
      </c>
    </row>
    <row r="117" spans="1:7" ht="18" customHeight="1">
      <c r="A117" s="5"/>
      <c r="B117" s="23" t="s">
        <v>56</v>
      </c>
      <c r="C117" s="489" t="s">
        <v>57</v>
      </c>
      <c r="D117" s="490"/>
      <c r="E117" s="490"/>
      <c r="F117" s="491"/>
      <c r="G117" s="226">
        <f>G78</f>
        <v>0</v>
      </c>
    </row>
    <row r="118" spans="1:7" ht="18" customHeight="1">
      <c r="A118" s="5"/>
      <c r="B118" s="23" t="s">
        <v>65</v>
      </c>
      <c r="C118" s="489" t="s">
        <v>66</v>
      </c>
      <c r="D118" s="490"/>
      <c r="E118" s="490"/>
      <c r="F118" s="491"/>
      <c r="G118" s="226">
        <f>G100</f>
        <v>0</v>
      </c>
    </row>
    <row r="119" spans="1:7" ht="18" customHeight="1">
      <c r="A119" s="5"/>
      <c r="B119" s="57" t="s">
        <v>80</v>
      </c>
      <c r="C119" s="489" t="s">
        <v>81</v>
      </c>
      <c r="D119" s="490"/>
      <c r="E119" s="490"/>
      <c r="F119" s="491"/>
      <c r="G119" s="226">
        <f>G111</f>
        <v>0</v>
      </c>
    </row>
    <row r="120" spans="1:7" ht="18" customHeight="1">
      <c r="A120" s="2"/>
      <c r="B120" s="43"/>
      <c r="C120" s="492" t="s">
        <v>88</v>
      </c>
      <c r="D120" s="493"/>
      <c r="E120" s="493"/>
      <c r="F120" s="494"/>
      <c r="G120" s="227">
        <f>SUM(G114:G119)</f>
        <v>0</v>
      </c>
    </row>
    <row r="121" spans="1:7" ht="18" customHeight="1">
      <c r="A121" s="2"/>
      <c r="B121" s="43"/>
      <c r="C121" s="495" t="s">
        <v>89</v>
      </c>
      <c r="D121" s="496"/>
      <c r="E121" s="496"/>
      <c r="F121" s="497"/>
      <c r="G121" s="226">
        <f>G120*0.17</f>
        <v>0</v>
      </c>
    </row>
    <row r="122" spans="1:7" ht="18" customHeight="1">
      <c r="A122" s="2"/>
      <c r="B122" s="43"/>
      <c r="C122" s="492" t="s">
        <v>90</v>
      </c>
      <c r="D122" s="493"/>
      <c r="E122" s="493"/>
      <c r="F122" s="494"/>
      <c r="G122" s="227">
        <f>G120+G121</f>
        <v>0</v>
      </c>
    </row>
  </sheetData>
  <mergeCells count="24">
    <mergeCell ref="A1:G1"/>
    <mergeCell ref="A2:G2"/>
    <mergeCell ref="C6:G6"/>
    <mergeCell ref="C83:G83"/>
    <mergeCell ref="C84:G84"/>
    <mergeCell ref="C65:G65"/>
    <mergeCell ref="C81:G81"/>
    <mergeCell ref="C82:G82"/>
    <mergeCell ref="C62:F62"/>
    <mergeCell ref="C119:F119"/>
    <mergeCell ref="C120:F120"/>
    <mergeCell ref="C121:F121"/>
    <mergeCell ref="C122:F122"/>
    <mergeCell ref="A3:G3"/>
    <mergeCell ref="C114:F114"/>
    <mergeCell ref="C115:F115"/>
    <mergeCell ref="C116:F116"/>
    <mergeCell ref="C117:F117"/>
    <mergeCell ref="C118:F118"/>
    <mergeCell ref="B113:G113"/>
    <mergeCell ref="A65:B65"/>
    <mergeCell ref="C100:F100"/>
    <mergeCell ref="C111:F111"/>
    <mergeCell ref="C85:G8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9A860-CB97-4804-897B-381627C055A4}">
  <sheetPr>
    <tabColor theme="5" tint="0.59999389629810485"/>
  </sheetPr>
  <dimension ref="A1:F91"/>
  <sheetViews>
    <sheetView topLeftCell="A31" zoomScale="85" zoomScaleNormal="85" workbookViewId="0">
      <selection activeCell="F86" sqref="F86"/>
    </sheetView>
  </sheetViews>
  <sheetFormatPr defaultRowHeight="15"/>
  <cols>
    <col min="1" max="1" width="5.7109375" customWidth="1"/>
    <col min="2" max="2" width="72.28515625" customWidth="1"/>
    <col min="3" max="3" width="6.28515625" style="198" customWidth="1"/>
    <col min="4" max="4" width="9.140625" style="222" customWidth="1"/>
    <col min="5" max="5" width="10.28515625" customWidth="1"/>
    <col min="6" max="6" width="10" customWidth="1"/>
  </cols>
  <sheetData>
    <row r="1" spans="1:6" ht="23.25">
      <c r="A1" s="523" t="s">
        <v>91</v>
      </c>
      <c r="B1" s="523"/>
      <c r="C1" s="523"/>
      <c r="D1" s="523"/>
      <c r="E1" s="523"/>
      <c r="F1" s="523"/>
    </row>
    <row r="2" spans="1:6" ht="36.75" customHeight="1">
      <c r="A2" s="524" t="s">
        <v>234</v>
      </c>
      <c r="B2" s="524"/>
      <c r="C2" s="524"/>
      <c r="D2" s="524"/>
      <c r="E2" s="524"/>
      <c r="F2" s="524"/>
    </row>
    <row r="3" spans="1:6" ht="15.75">
      <c r="A3" s="498" t="s">
        <v>92</v>
      </c>
      <c r="B3" s="498"/>
      <c r="C3" s="498"/>
      <c r="D3" s="498"/>
      <c r="E3" s="498"/>
      <c r="F3" s="498"/>
    </row>
    <row r="4" spans="1:6" ht="30">
      <c r="A4" s="79" t="s">
        <v>93</v>
      </c>
      <c r="B4" s="70" t="s">
        <v>94</v>
      </c>
      <c r="C4" s="77" t="s">
        <v>95</v>
      </c>
      <c r="D4" s="134" t="s">
        <v>1</v>
      </c>
      <c r="E4" s="78" t="s">
        <v>96</v>
      </c>
      <c r="F4" s="135" t="s">
        <v>97</v>
      </c>
    </row>
    <row r="5" spans="1:6" ht="18.75">
      <c r="A5" s="535" t="s">
        <v>98</v>
      </c>
      <c r="B5" s="536"/>
      <c r="C5" s="537"/>
      <c r="D5" s="78"/>
      <c r="E5" s="95"/>
      <c r="F5" s="78"/>
    </row>
    <row r="6" spans="1:6" ht="30">
      <c r="A6" s="87" t="s">
        <v>99</v>
      </c>
      <c r="B6" s="102" t="s">
        <v>100</v>
      </c>
      <c r="C6" s="180" t="s">
        <v>44</v>
      </c>
      <c r="D6" s="180">
        <v>750</v>
      </c>
      <c r="E6" s="80"/>
      <c r="F6" s="228">
        <f>E6*D6</f>
        <v>0</v>
      </c>
    </row>
    <row r="7" spans="1:6" ht="75">
      <c r="A7" s="87" t="s">
        <v>101</v>
      </c>
      <c r="B7" s="103" t="s">
        <v>102</v>
      </c>
      <c r="C7" s="180" t="s">
        <v>103</v>
      </c>
      <c r="D7" s="180">
        <v>1</v>
      </c>
      <c r="E7" s="80"/>
      <c r="F7" s="228">
        <f t="shared" ref="F7:F16" si="0">E7*D7</f>
        <v>0</v>
      </c>
    </row>
    <row r="8" spans="1:6" ht="30">
      <c r="A8" s="87" t="s">
        <v>104</v>
      </c>
      <c r="B8" s="102" t="s">
        <v>105</v>
      </c>
      <c r="C8" s="194" t="s">
        <v>9</v>
      </c>
      <c r="D8" s="209">
        <v>500</v>
      </c>
      <c r="E8" s="96"/>
      <c r="F8" s="228">
        <f t="shared" si="0"/>
        <v>0</v>
      </c>
    </row>
    <row r="9" spans="1:6" ht="30">
      <c r="A9" s="87" t="s">
        <v>106</v>
      </c>
      <c r="B9" s="102" t="s">
        <v>107</v>
      </c>
      <c r="C9" s="180" t="s">
        <v>103</v>
      </c>
      <c r="D9" s="209">
        <v>1</v>
      </c>
      <c r="E9" s="96"/>
      <c r="F9" s="228">
        <f t="shared" si="0"/>
        <v>0</v>
      </c>
    </row>
    <row r="10" spans="1:6" ht="30">
      <c r="A10" s="87" t="s">
        <v>108</v>
      </c>
      <c r="B10" s="102" t="s">
        <v>109</v>
      </c>
      <c r="C10" s="180" t="s">
        <v>103</v>
      </c>
      <c r="D10" s="209">
        <v>1</v>
      </c>
      <c r="E10" s="96"/>
      <c r="F10" s="228">
        <f t="shared" si="0"/>
        <v>0</v>
      </c>
    </row>
    <row r="11" spans="1:6">
      <c r="A11" s="87" t="s">
        <v>110</v>
      </c>
      <c r="B11" s="102" t="s">
        <v>111</v>
      </c>
      <c r="C11" s="180" t="s">
        <v>103</v>
      </c>
      <c r="D11" s="180">
        <v>1</v>
      </c>
      <c r="E11" s="80"/>
      <c r="F11" s="228">
        <f t="shared" si="0"/>
        <v>0</v>
      </c>
    </row>
    <row r="12" spans="1:6" ht="30">
      <c r="A12" s="87" t="s">
        <v>112</v>
      </c>
      <c r="B12" s="102" t="s">
        <v>113</v>
      </c>
      <c r="C12" s="194" t="s">
        <v>9</v>
      </c>
      <c r="D12" s="180">
        <v>600</v>
      </c>
      <c r="E12" s="80"/>
      <c r="F12" s="228">
        <f t="shared" si="0"/>
        <v>0</v>
      </c>
    </row>
    <row r="13" spans="1:6">
      <c r="A13" s="87" t="s">
        <v>114</v>
      </c>
      <c r="B13" s="102" t="s">
        <v>115</v>
      </c>
      <c r="C13" s="194" t="s">
        <v>9</v>
      </c>
      <c r="D13" s="180">
        <v>500</v>
      </c>
      <c r="E13" s="80"/>
      <c r="F13" s="228">
        <f t="shared" si="0"/>
        <v>0</v>
      </c>
    </row>
    <row r="14" spans="1:6">
      <c r="A14" s="87" t="s">
        <v>116</v>
      </c>
      <c r="B14" s="102" t="s">
        <v>117</v>
      </c>
      <c r="C14" s="194" t="s">
        <v>9</v>
      </c>
      <c r="D14" s="180">
        <v>600</v>
      </c>
      <c r="E14" s="80"/>
      <c r="F14" s="228">
        <f t="shared" si="0"/>
        <v>0</v>
      </c>
    </row>
    <row r="15" spans="1:6" ht="90">
      <c r="A15" s="107" t="s">
        <v>118</v>
      </c>
      <c r="B15" s="105" t="s">
        <v>119</v>
      </c>
      <c r="C15" s="181" t="s">
        <v>16</v>
      </c>
      <c r="D15" s="210">
        <v>22</v>
      </c>
      <c r="E15" s="128"/>
      <c r="F15" s="228">
        <f t="shared" si="0"/>
        <v>0</v>
      </c>
    </row>
    <row r="16" spans="1:6">
      <c r="A16" s="87" t="s">
        <v>120</v>
      </c>
      <c r="B16" s="102" t="s">
        <v>121</v>
      </c>
      <c r="C16" s="194" t="s">
        <v>9</v>
      </c>
      <c r="D16" s="209">
        <v>180</v>
      </c>
      <c r="E16" s="96"/>
      <c r="F16" s="228">
        <f t="shared" si="0"/>
        <v>0</v>
      </c>
    </row>
    <row r="17" spans="1:6">
      <c r="A17" s="531" t="s">
        <v>122</v>
      </c>
      <c r="B17" s="532"/>
      <c r="C17" s="532"/>
      <c r="D17" s="533"/>
      <c r="E17" s="534"/>
      <c r="F17" s="229">
        <f>SUM(F6:F16)</f>
        <v>0</v>
      </c>
    </row>
    <row r="18" spans="1:6">
      <c r="A18" s="62"/>
      <c r="B18" s="74"/>
      <c r="C18" s="182"/>
      <c r="D18" s="211"/>
      <c r="E18" s="75"/>
      <c r="F18" s="75"/>
    </row>
    <row r="19" spans="1:6" ht="18.75">
      <c r="A19" s="525" t="s">
        <v>123</v>
      </c>
      <c r="B19" s="526"/>
      <c r="C19" s="526"/>
      <c r="D19" s="526"/>
      <c r="E19" s="526"/>
      <c r="F19" s="526"/>
    </row>
    <row r="20" spans="1:6" ht="45">
      <c r="A20" s="108" t="s">
        <v>124</v>
      </c>
      <c r="B20" s="109" t="s">
        <v>125</v>
      </c>
      <c r="C20" s="183" t="s">
        <v>9</v>
      </c>
      <c r="D20" s="183">
        <v>480</v>
      </c>
      <c r="E20" s="110"/>
      <c r="F20" s="230">
        <f>E20*D20</f>
        <v>0</v>
      </c>
    </row>
    <row r="21" spans="1:6" ht="45">
      <c r="A21" s="108" t="s">
        <v>126</v>
      </c>
      <c r="B21" s="111" t="s">
        <v>127</v>
      </c>
      <c r="C21" s="184" t="s">
        <v>9</v>
      </c>
      <c r="D21" s="212">
        <v>385</v>
      </c>
      <c r="E21" s="93"/>
      <c r="F21" s="230">
        <f>E21*D21</f>
        <v>0</v>
      </c>
    </row>
    <row r="22" spans="1:6">
      <c r="A22" s="555" t="s">
        <v>128</v>
      </c>
      <c r="B22" s="555"/>
      <c r="C22" s="555"/>
      <c r="D22" s="555"/>
      <c r="E22" s="555"/>
      <c r="F22" s="231">
        <f>F21+F20</f>
        <v>0</v>
      </c>
    </row>
    <row r="23" spans="1:6">
      <c r="A23" s="88"/>
      <c r="B23" s="88"/>
      <c r="C23" s="195"/>
      <c r="D23" s="213"/>
      <c r="E23" s="88"/>
      <c r="F23" s="63"/>
    </row>
    <row r="24" spans="1:6" ht="18.75">
      <c r="A24" s="556" t="s">
        <v>129</v>
      </c>
      <c r="B24" s="556"/>
      <c r="C24" s="556"/>
      <c r="D24" s="556"/>
      <c r="E24" s="556"/>
      <c r="F24" s="556"/>
    </row>
    <row r="25" spans="1:6" ht="170.25" customHeight="1">
      <c r="A25" s="112" t="s">
        <v>13</v>
      </c>
      <c r="B25" s="557" t="s">
        <v>130</v>
      </c>
      <c r="C25" s="558"/>
      <c r="D25" s="558"/>
      <c r="E25" s="558"/>
      <c r="F25" s="559"/>
    </row>
    <row r="26" spans="1:6">
      <c r="A26" s="113" t="s">
        <v>131</v>
      </c>
      <c r="B26" s="114" t="s">
        <v>132</v>
      </c>
      <c r="C26" s="185" t="s">
        <v>9</v>
      </c>
      <c r="D26" s="214">
        <v>1850</v>
      </c>
      <c r="E26" s="116"/>
      <c r="F26" s="115">
        <f>E26*D26</f>
        <v>0</v>
      </c>
    </row>
    <row r="27" spans="1:6">
      <c r="A27" s="113" t="s">
        <v>133</v>
      </c>
      <c r="B27" s="114" t="s">
        <v>134</v>
      </c>
      <c r="C27" s="185" t="s">
        <v>9</v>
      </c>
      <c r="D27" s="214">
        <v>150</v>
      </c>
      <c r="E27" s="116"/>
      <c r="F27" s="115">
        <f t="shared" ref="F27:F31" si="1">E27*D27</f>
        <v>0</v>
      </c>
    </row>
    <row r="28" spans="1:6">
      <c r="A28" s="113" t="s">
        <v>135</v>
      </c>
      <c r="B28" s="114" t="s">
        <v>136</v>
      </c>
      <c r="C28" s="185" t="s">
        <v>9</v>
      </c>
      <c r="D28" s="214">
        <v>25</v>
      </c>
      <c r="E28" s="116"/>
      <c r="F28" s="115">
        <f t="shared" si="1"/>
        <v>0</v>
      </c>
    </row>
    <row r="29" spans="1:6" ht="30">
      <c r="A29" s="113"/>
      <c r="B29" s="117" t="s">
        <v>137</v>
      </c>
      <c r="C29" s="185"/>
      <c r="D29" s="214"/>
      <c r="E29" s="116"/>
      <c r="F29" s="115"/>
    </row>
    <row r="30" spans="1:6">
      <c r="A30" s="113" t="s">
        <v>138</v>
      </c>
      <c r="B30" s="118" t="s">
        <v>139</v>
      </c>
      <c r="C30" s="185" t="s">
        <v>44</v>
      </c>
      <c r="D30" s="214">
        <v>1300</v>
      </c>
      <c r="E30" s="116"/>
      <c r="F30" s="115">
        <f t="shared" si="1"/>
        <v>0</v>
      </c>
    </row>
    <row r="31" spans="1:6">
      <c r="A31" s="113" t="s">
        <v>140</v>
      </c>
      <c r="B31" s="118" t="s">
        <v>141</v>
      </c>
      <c r="C31" s="185" t="s">
        <v>44</v>
      </c>
      <c r="D31" s="214">
        <v>200</v>
      </c>
      <c r="E31" s="116"/>
      <c r="F31" s="115">
        <f t="shared" si="1"/>
        <v>0</v>
      </c>
    </row>
    <row r="32" spans="1:6" ht="51" customHeight="1">
      <c r="A32" s="107" t="s">
        <v>142</v>
      </c>
      <c r="B32" s="566" t="s">
        <v>143</v>
      </c>
      <c r="C32" s="567"/>
      <c r="D32" s="567"/>
      <c r="E32" s="567"/>
      <c r="F32" s="568"/>
    </row>
    <row r="33" spans="1:6">
      <c r="A33" s="113" t="s">
        <v>144</v>
      </c>
      <c r="B33" s="117" t="s">
        <v>145</v>
      </c>
      <c r="C33" s="185" t="s">
        <v>9</v>
      </c>
      <c r="D33" s="214">
        <v>420</v>
      </c>
      <c r="E33" s="116"/>
      <c r="F33" s="115">
        <f>E33*D33</f>
        <v>0</v>
      </c>
    </row>
    <row r="34" spans="1:6" ht="60">
      <c r="A34" s="107"/>
      <c r="B34" s="119" t="s">
        <v>146</v>
      </c>
      <c r="C34" s="181"/>
      <c r="D34" s="210"/>
      <c r="E34" s="120"/>
      <c r="F34" s="115"/>
    </row>
    <row r="35" spans="1:6">
      <c r="A35" s="107" t="s">
        <v>147</v>
      </c>
      <c r="B35" s="121" t="s">
        <v>148</v>
      </c>
      <c r="C35" s="181" t="s">
        <v>44</v>
      </c>
      <c r="D35" s="210">
        <v>650</v>
      </c>
      <c r="E35" s="120"/>
      <c r="F35" s="115">
        <f t="shared" ref="F35" si="2">E35*D35</f>
        <v>0</v>
      </c>
    </row>
    <row r="36" spans="1:6">
      <c r="A36" s="560" t="s">
        <v>149</v>
      </c>
      <c r="B36" s="561"/>
      <c r="C36" s="561"/>
      <c r="D36" s="561"/>
      <c r="E36" s="561"/>
      <c r="F36" s="170">
        <f>SUM(F26:F31)+F33+F35</f>
        <v>0</v>
      </c>
    </row>
    <row r="37" spans="1:6">
      <c r="A37" s="173"/>
      <c r="B37" s="173"/>
      <c r="C37" s="196"/>
      <c r="D37" s="215"/>
      <c r="E37" s="173"/>
      <c r="F37" s="174"/>
    </row>
    <row r="38" spans="1:6" ht="22.5" customHeight="1">
      <c r="A38" s="527" t="s">
        <v>150</v>
      </c>
      <c r="B38" s="528"/>
      <c r="C38" s="528"/>
      <c r="D38" s="528"/>
      <c r="E38" s="528"/>
      <c r="F38" s="528"/>
    </row>
    <row r="39" spans="1:6" ht="23.25" customHeight="1">
      <c r="A39" s="543" t="s">
        <v>229</v>
      </c>
      <c r="B39" s="543"/>
      <c r="C39" s="543"/>
      <c r="D39" s="543"/>
      <c r="E39" s="543"/>
      <c r="F39" s="543"/>
    </row>
    <row r="40" spans="1:6" ht="45">
      <c r="A40" s="65" t="s">
        <v>151</v>
      </c>
      <c r="B40" s="122" t="s">
        <v>152</v>
      </c>
      <c r="C40" s="186" t="s">
        <v>9</v>
      </c>
      <c r="D40" s="216">
        <v>650</v>
      </c>
      <c r="E40" s="81"/>
      <c r="F40" s="232">
        <f>E40*D40</f>
        <v>0</v>
      </c>
    </row>
    <row r="41" spans="1:6" ht="30">
      <c r="A41" s="65" t="s">
        <v>153</v>
      </c>
      <c r="B41" s="105" t="s">
        <v>154</v>
      </c>
      <c r="C41" s="186" t="s">
        <v>9</v>
      </c>
      <c r="D41" s="216">
        <v>650</v>
      </c>
      <c r="E41" s="81"/>
      <c r="F41" s="232">
        <f t="shared" ref="F41:F45" si="3">E41*D41</f>
        <v>0</v>
      </c>
    </row>
    <row r="42" spans="1:6" ht="45">
      <c r="A42" s="65" t="s">
        <v>155</v>
      </c>
      <c r="B42" s="123" t="s">
        <v>156</v>
      </c>
      <c r="C42" s="186" t="s">
        <v>44</v>
      </c>
      <c r="D42" s="216">
        <v>650</v>
      </c>
      <c r="E42" s="81"/>
      <c r="F42" s="232">
        <f t="shared" si="3"/>
        <v>0</v>
      </c>
    </row>
    <row r="43" spans="1:6" ht="180">
      <c r="A43" s="65" t="s">
        <v>157</v>
      </c>
      <c r="B43" s="124" t="s">
        <v>158</v>
      </c>
      <c r="C43" s="186" t="s">
        <v>9</v>
      </c>
      <c r="D43" s="216">
        <v>700</v>
      </c>
      <c r="E43" s="81"/>
      <c r="F43" s="232">
        <f t="shared" si="3"/>
        <v>0</v>
      </c>
    </row>
    <row r="44" spans="1:6" ht="45">
      <c r="A44" s="126" t="s">
        <v>159</v>
      </c>
      <c r="B44" s="125" t="s">
        <v>160</v>
      </c>
      <c r="C44" s="186" t="s">
        <v>16</v>
      </c>
      <c r="D44" s="216">
        <v>14</v>
      </c>
      <c r="E44" s="81"/>
      <c r="F44" s="232">
        <f t="shared" si="3"/>
        <v>0</v>
      </c>
    </row>
    <row r="45" spans="1:6" ht="30">
      <c r="A45" s="65" t="s">
        <v>161</v>
      </c>
      <c r="B45" s="105" t="s">
        <v>162</v>
      </c>
      <c r="C45" s="186" t="s">
        <v>16</v>
      </c>
      <c r="D45" s="216">
        <v>18</v>
      </c>
      <c r="E45" s="81"/>
      <c r="F45" s="232">
        <f t="shared" si="3"/>
        <v>0</v>
      </c>
    </row>
    <row r="46" spans="1:6" ht="19.5" customHeight="1">
      <c r="A46" s="544" t="s">
        <v>230</v>
      </c>
      <c r="B46" s="545"/>
      <c r="C46" s="545"/>
      <c r="D46" s="545"/>
      <c r="E46" s="545"/>
      <c r="F46" s="546"/>
    </row>
    <row r="47" spans="1:6" ht="45">
      <c r="A47" s="126" t="s">
        <v>163</v>
      </c>
      <c r="B47" s="129" t="s">
        <v>164</v>
      </c>
      <c r="C47" s="186" t="s">
        <v>9</v>
      </c>
      <c r="D47" s="216">
        <v>800</v>
      </c>
      <c r="E47" s="81"/>
      <c r="F47" s="232">
        <f>E47*D47</f>
        <v>0</v>
      </c>
    </row>
    <row r="48" spans="1:6">
      <c r="A48" s="126" t="s">
        <v>165</v>
      </c>
      <c r="B48" s="129" t="s">
        <v>166</v>
      </c>
      <c r="C48" s="186" t="s">
        <v>9</v>
      </c>
      <c r="D48" s="216">
        <v>1100</v>
      </c>
      <c r="E48" s="81"/>
      <c r="F48" s="232">
        <f t="shared" ref="F48:F51" si="4">E48*D48</f>
        <v>0</v>
      </c>
    </row>
    <row r="49" spans="1:6">
      <c r="A49" s="126" t="s">
        <v>167</v>
      </c>
      <c r="B49" s="129" t="s">
        <v>168</v>
      </c>
      <c r="C49" s="186" t="s">
        <v>9</v>
      </c>
      <c r="D49" s="216">
        <v>1100</v>
      </c>
      <c r="E49" s="81"/>
      <c r="F49" s="232">
        <f t="shared" si="4"/>
        <v>0</v>
      </c>
    </row>
    <row r="50" spans="1:6">
      <c r="A50" s="126" t="s">
        <v>169</v>
      </c>
      <c r="B50" s="129" t="s">
        <v>170</v>
      </c>
      <c r="C50" s="186" t="s">
        <v>9</v>
      </c>
      <c r="D50" s="216">
        <v>1100</v>
      </c>
      <c r="E50" s="81"/>
      <c r="F50" s="232">
        <f t="shared" si="4"/>
        <v>0</v>
      </c>
    </row>
    <row r="51" spans="1:6" ht="30">
      <c r="A51" s="130" t="s">
        <v>171</v>
      </c>
      <c r="B51" s="131" t="s">
        <v>172</v>
      </c>
      <c r="C51" s="186" t="s">
        <v>9</v>
      </c>
      <c r="D51" s="216">
        <v>1100</v>
      </c>
      <c r="E51" s="132"/>
      <c r="F51" s="232">
        <f t="shared" si="4"/>
        <v>0</v>
      </c>
    </row>
    <row r="52" spans="1:6" ht="19.5" customHeight="1">
      <c r="A52" s="544" t="s">
        <v>231</v>
      </c>
      <c r="B52" s="545"/>
      <c r="C52" s="545"/>
      <c r="D52" s="545"/>
      <c r="E52" s="545"/>
      <c r="F52" s="546"/>
    </row>
    <row r="53" spans="1:6" ht="60">
      <c r="A53" s="126" t="s">
        <v>173</v>
      </c>
      <c r="B53" s="129" t="s">
        <v>174</v>
      </c>
      <c r="C53" s="186" t="s">
        <v>175</v>
      </c>
      <c r="D53" s="216">
        <v>6100</v>
      </c>
      <c r="E53" s="81"/>
      <c r="F53" s="232">
        <f>E53*D53</f>
        <v>0</v>
      </c>
    </row>
    <row r="54" spans="1:6" ht="90">
      <c r="A54" s="126" t="s">
        <v>176</v>
      </c>
      <c r="B54" s="129" t="s">
        <v>177</v>
      </c>
      <c r="C54" s="186" t="s">
        <v>9</v>
      </c>
      <c r="D54" s="216">
        <v>1170</v>
      </c>
      <c r="E54" s="81"/>
      <c r="F54" s="232">
        <f>E54*D54</f>
        <v>0</v>
      </c>
    </row>
    <row r="55" spans="1:6" ht="20.25" customHeight="1">
      <c r="A55" s="544" t="s">
        <v>228</v>
      </c>
      <c r="B55" s="545"/>
      <c r="C55" s="545"/>
      <c r="D55" s="545"/>
      <c r="E55" s="545"/>
      <c r="F55" s="546"/>
    </row>
    <row r="56" spans="1:6" ht="60">
      <c r="A56" s="65" t="s">
        <v>178</v>
      </c>
      <c r="B56" s="89" t="s">
        <v>179</v>
      </c>
      <c r="C56" s="186"/>
      <c r="D56" s="216"/>
      <c r="E56" s="81"/>
      <c r="F56" s="83"/>
    </row>
    <row r="57" spans="1:6">
      <c r="A57" s="65"/>
      <c r="B57" s="89" t="s">
        <v>180</v>
      </c>
      <c r="C57" s="186" t="s">
        <v>44</v>
      </c>
      <c r="D57" s="216">
        <v>155</v>
      </c>
      <c r="E57" s="81"/>
      <c r="F57" s="83">
        <f>E57*D57</f>
        <v>0</v>
      </c>
    </row>
    <row r="58" spans="1:6">
      <c r="A58" s="65"/>
      <c r="B58" s="89" t="s">
        <v>181</v>
      </c>
      <c r="C58" s="186" t="s">
        <v>44</v>
      </c>
      <c r="D58" s="216">
        <v>180</v>
      </c>
      <c r="E58" s="81"/>
      <c r="F58" s="83">
        <f t="shared" ref="F58:F65" si="5">E58*D58</f>
        <v>0</v>
      </c>
    </row>
    <row r="59" spans="1:6">
      <c r="A59" s="65"/>
      <c r="B59" s="89" t="s">
        <v>182</v>
      </c>
      <c r="C59" s="186" t="s">
        <v>44</v>
      </c>
      <c r="D59" s="216">
        <v>150</v>
      </c>
      <c r="E59" s="81"/>
      <c r="F59" s="83">
        <f t="shared" si="5"/>
        <v>0</v>
      </c>
    </row>
    <row r="60" spans="1:6">
      <c r="A60" s="65"/>
      <c r="B60" s="89" t="s">
        <v>183</v>
      </c>
      <c r="C60" s="186" t="s">
        <v>44</v>
      </c>
      <c r="D60" s="216">
        <v>142</v>
      </c>
      <c r="E60" s="81"/>
      <c r="F60" s="83">
        <f t="shared" si="5"/>
        <v>0</v>
      </c>
    </row>
    <row r="61" spans="1:6">
      <c r="A61" s="65"/>
      <c r="B61" s="89" t="s">
        <v>184</v>
      </c>
      <c r="C61" s="186" t="s">
        <v>44</v>
      </c>
      <c r="D61" s="216">
        <v>205</v>
      </c>
      <c r="E61" s="81"/>
      <c r="F61" s="83">
        <f t="shared" si="5"/>
        <v>0</v>
      </c>
    </row>
    <row r="62" spans="1:6" ht="45">
      <c r="A62" s="65" t="s">
        <v>185</v>
      </c>
      <c r="B62" s="89" t="s">
        <v>186</v>
      </c>
      <c r="C62" s="186" t="s">
        <v>44</v>
      </c>
      <c r="D62" s="216">
        <v>250</v>
      </c>
      <c r="E62" s="81"/>
      <c r="F62" s="83">
        <f t="shared" si="5"/>
        <v>0</v>
      </c>
    </row>
    <row r="63" spans="1:6" ht="45">
      <c r="A63" s="126" t="s">
        <v>187</v>
      </c>
      <c r="B63" s="133" t="s">
        <v>188</v>
      </c>
      <c r="C63" s="186" t="s">
        <v>44</v>
      </c>
      <c r="D63" s="216">
        <v>600</v>
      </c>
      <c r="E63" s="81"/>
      <c r="F63" s="83">
        <f t="shared" si="5"/>
        <v>0</v>
      </c>
    </row>
    <row r="64" spans="1:6" ht="45">
      <c r="A64" s="65" t="s">
        <v>189</v>
      </c>
      <c r="B64" s="64" t="s">
        <v>190</v>
      </c>
      <c r="C64" s="186" t="s">
        <v>44</v>
      </c>
      <c r="D64" s="216">
        <v>182</v>
      </c>
      <c r="E64" s="81"/>
      <c r="F64" s="83">
        <f t="shared" si="5"/>
        <v>0</v>
      </c>
    </row>
    <row r="65" spans="1:6" ht="30">
      <c r="A65" s="65" t="s">
        <v>191</v>
      </c>
      <c r="B65" s="64" t="s">
        <v>192</v>
      </c>
      <c r="C65" s="186" t="s">
        <v>44</v>
      </c>
      <c r="D65" s="216">
        <v>205</v>
      </c>
      <c r="E65" s="81"/>
      <c r="F65" s="83">
        <f t="shared" si="5"/>
        <v>0</v>
      </c>
    </row>
    <row r="66" spans="1:6">
      <c r="A66" s="562" t="s">
        <v>149</v>
      </c>
      <c r="B66" s="563"/>
      <c r="C66" s="563"/>
      <c r="D66" s="564"/>
      <c r="E66" s="565"/>
      <c r="F66" s="98">
        <f>SUM(F57:F65)+SUM(F53:F54)+SUM(F47:F51)+SUM(F40:F45)</f>
        <v>0</v>
      </c>
    </row>
    <row r="67" spans="1:6">
      <c r="A67" s="72"/>
      <c r="B67" s="72"/>
      <c r="C67" s="187"/>
      <c r="D67" s="187"/>
      <c r="E67" s="72"/>
      <c r="F67" s="73"/>
    </row>
    <row r="68" spans="1:6">
      <c r="A68" s="136"/>
      <c r="B68" s="136"/>
      <c r="C68" s="188"/>
      <c r="D68" s="188"/>
      <c r="E68" s="137"/>
      <c r="F68" s="137"/>
    </row>
    <row r="69" spans="1:6" ht="18.75">
      <c r="A69" s="535" t="s">
        <v>227</v>
      </c>
      <c r="B69" s="536"/>
      <c r="C69" s="536"/>
      <c r="D69" s="536"/>
      <c r="E69" s="536"/>
      <c r="F69" s="537"/>
    </row>
    <row r="70" spans="1:6" ht="30">
      <c r="A70" s="106" t="s">
        <v>193</v>
      </c>
      <c r="B70" s="127" t="s">
        <v>194</v>
      </c>
      <c r="C70" s="189" t="s">
        <v>44</v>
      </c>
      <c r="D70" s="217">
        <v>455</v>
      </c>
      <c r="E70" s="93"/>
      <c r="F70" s="82">
        <f>E70*D70</f>
        <v>0</v>
      </c>
    </row>
    <row r="71" spans="1:6">
      <c r="A71" s="106" t="s">
        <v>195</v>
      </c>
      <c r="B71" s="91" t="s">
        <v>196</v>
      </c>
      <c r="C71" s="189" t="s">
        <v>16</v>
      </c>
      <c r="D71" s="217">
        <v>100</v>
      </c>
      <c r="E71" s="93"/>
      <c r="F71" s="82">
        <f t="shared" ref="F71:F75" si="6">E71*D71</f>
        <v>0</v>
      </c>
    </row>
    <row r="72" spans="1:6">
      <c r="A72" s="90" t="s">
        <v>197</v>
      </c>
      <c r="B72" s="91" t="s">
        <v>198</v>
      </c>
      <c r="C72" s="189" t="s">
        <v>16</v>
      </c>
      <c r="D72" s="217">
        <v>100</v>
      </c>
      <c r="E72" s="93"/>
      <c r="F72" s="82">
        <f t="shared" si="6"/>
        <v>0</v>
      </c>
    </row>
    <row r="73" spans="1:6" ht="30">
      <c r="A73" s="90" t="s">
        <v>199</v>
      </c>
      <c r="B73" s="92" t="s">
        <v>83</v>
      </c>
      <c r="C73" s="190" t="s">
        <v>16</v>
      </c>
      <c r="D73" s="217">
        <v>15</v>
      </c>
      <c r="E73" s="93"/>
      <c r="F73" s="82">
        <f t="shared" si="6"/>
        <v>0</v>
      </c>
    </row>
    <row r="74" spans="1:6" ht="30">
      <c r="A74" s="90" t="s">
        <v>200</v>
      </c>
      <c r="B74" s="64" t="s">
        <v>84</v>
      </c>
      <c r="C74" s="186" t="s">
        <v>201</v>
      </c>
      <c r="D74" s="218">
        <v>1</v>
      </c>
      <c r="E74" s="94"/>
      <c r="F74" s="82">
        <f t="shared" si="6"/>
        <v>0</v>
      </c>
    </row>
    <row r="75" spans="1:6" ht="45">
      <c r="A75" s="90" t="s">
        <v>202</v>
      </c>
      <c r="B75" s="64" t="s">
        <v>85</v>
      </c>
      <c r="C75" s="191" t="s">
        <v>201</v>
      </c>
      <c r="D75" s="219">
        <v>1</v>
      </c>
      <c r="E75" s="94"/>
      <c r="F75" s="82">
        <f t="shared" si="6"/>
        <v>0</v>
      </c>
    </row>
    <row r="76" spans="1:6">
      <c r="A76" s="541" t="s">
        <v>3</v>
      </c>
      <c r="B76" s="541"/>
      <c r="C76" s="541"/>
      <c r="D76" s="542"/>
      <c r="E76" s="542"/>
      <c r="F76" s="233">
        <f>SUM(F70:F75)</f>
        <v>0</v>
      </c>
    </row>
    <row r="77" spans="1:6">
      <c r="A77" s="67"/>
      <c r="B77" s="69"/>
      <c r="C77" s="192"/>
      <c r="D77" s="192"/>
      <c r="E77" s="63"/>
      <c r="F77" s="63"/>
    </row>
    <row r="78" spans="1:6">
      <c r="A78" s="67"/>
      <c r="B78" s="67"/>
      <c r="C78" s="192"/>
      <c r="D78" s="192"/>
      <c r="E78" s="63"/>
      <c r="F78" s="63"/>
    </row>
    <row r="79" spans="1:6" ht="18.75">
      <c r="A79" s="547" t="s">
        <v>203</v>
      </c>
      <c r="B79" s="548"/>
      <c r="C79" s="548"/>
      <c r="D79" s="548"/>
      <c r="E79" s="548"/>
      <c r="F79" s="549"/>
    </row>
    <row r="80" spans="1:6" ht="15.75">
      <c r="A80" s="86" t="s">
        <v>204</v>
      </c>
      <c r="B80" s="551" t="s">
        <v>205</v>
      </c>
      <c r="C80" s="552"/>
      <c r="D80" s="552"/>
      <c r="E80" s="97"/>
      <c r="F80" s="104"/>
    </row>
    <row r="81" spans="1:6">
      <c r="A81" s="85" t="s">
        <v>4</v>
      </c>
      <c r="B81" s="538" t="s">
        <v>206</v>
      </c>
      <c r="C81" s="538"/>
      <c r="D81" s="553"/>
      <c r="E81" s="99"/>
      <c r="F81" s="234">
        <f>F17</f>
        <v>0</v>
      </c>
    </row>
    <row r="82" spans="1:6">
      <c r="A82" s="85" t="s">
        <v>41</v>
      </c>
      <c r="B82" s="538" t="s">
        <v>207</v>
      </c>
      <c r="C82" s="539"/>
      <c r="D82" s="540"/>
      <c r="E82" s="99"/>
      <c r="F82" s="233">
        <f>F22</f>
        <v>0</v>
      </c>
    </row>
    <row r="83" spans="1:6">
      <c r="A83" s="85" t="s">
        <v>48</v>
      </c>
      <c r="B83" s="538" t="s">
        <v>208</v>
      </c>
      <c r="C83" s="539"/>
      <c r="D83" s="540"/>
      <c r="E83" s="99"/>
      <c r="F83" s="233">
        <f>F36</f>
        <v>0</v>
      </c>
    </row>
    <row r="84" spans="1:6">
      <c r="A84" s="85" t="s">
        <v>56</v>
      </c>
      <c r="B84" s="538" t="s">
        <v>209</v>
      </c>
      <c r="C84" s="539"/>
      <c r="D84" s="540"/>
      <c r="E84" s="99"/>
      <c r="F84" s="233">
        <f>F66</f>
        <v>0</v>
      </c>
    </row>
    <row r="85" spans="1:6">
      <c r="A85" s="85" t="s">
        <v>65</v>
      </c>
      <c r="B85" s="538" t="s">
        <v>210</v>
      </c>
      <c r="C85" s="539"/>
      <c r="D85" s="540"/>
      <c r="E85" s="99"/>
      <c r="F85" s="233">
        <f>F76</f>
        <v>0</v>
      </c>
    </row>
    <row r="86" spans="1:6" ht="15.75">
      <c r="A86" s="550" t="s">
        <v>97</v>
      </c>
      <c r="B86" s="550"/>
      <c r="C86" s="550"/>
      <c r="D86" s="550"/>
      <c r="E86" s="101"/>
      <c r="F86" s="233">
        <f>SUM(F81:F85)</f>
        <v>0</v>
      </c>
    </row>
    <row r="87" spans="1:6" ht="15.75">
      <c r="A87" s="554" t="s">
        <v>211</v>
      </c>
      <c r="B87" s="554"/>
      <c r="C87" s="554"/>
      <c r="D87" s="220">
        <v>0.17</v>
      </c>
      <c r="E87" s="100"/>
      <c r="F87" s="233">
        <f>F86*0.17</f>
        <v>0</v>
      </c>
    </row>
    <row r="88" spans="1:6" ht="15.75">
      <c r="A88" s="529" t="s">
        <v>212</v>
      </c>
      <c r="B88" s="529"/>
      <c r="C88" s="529"/>
      <c r="D88" s="530"/>
      <c r="E88" s="101"/>
      <c r="F88" s="233">
        <f>F86+F87</f>
        <v>0</v>
      </c>
    </row>
    <row r="89" spans="1:6" ht="18.75">
      <c r="A89" s="84"/>
      <c r="B89" s="84"/>
      <c r="C89" s="197"/>
      <c r="D89" s="221"/>
      <c r="E89" s="62"/>
      <c r="F89" s="62"/>
    </row>
    <row r="90" spans="1:6">
      <c r="A90" s="66"/>
      <c r="B90" s="68"/>
      <c r="C90" s="193"/>
      <c r="D90" s="193"/>
      <c r="E90" s="71"/>
      <c r="F90" s="71"/>
    </row>
    <row r="91" spans="1:6">
      <c r="A91" s="66"/>
      <c r="B91" s="68"/>
      <c r="C91" s="193"/>
      <c r="D91" s="193"/>
      <c r="E91" s="76"/>
      <c r="F91" s="71"/>
    </row>
  </sheetData>
  <mergeCells count="29">
    <mergeCell ref="B85:D85"/>
    <mergeCell ref="B83:D83"/>
    <mergeCell ref="A22:E22"/>
    <mergeCell ref="A24:F24"/>
    <mergeCell ref="B25:F25"/>
    <mergeCell ref="A36:E36"/>
    <mergeCell ref="A66:E66"/>
    <mergeCell ref="B32:F32"/>
    <mergeCell ref="A88:D88"/>
    <mergeCell ref="A17:E17"/>
    <mergeCell ref="A5:C5"/>
    <mergeCell ref="B82:D82"/>
    <mergeCell ref="B84:D84"/>
    <mergeCell ref="A76:E76"/>
    <mergeCell ref="A39:F39"/>
    <mergeCell ref="A46:F46"/>
    <mergeCell ref="A52:F52"/>
    <mergeCell ref="A55:F55"/>
    <mergeCell ref="A69:F69"/>
    <mergeCell ref="A79:F79"/>
    <mergeCell ref="A86:D86"/>
    <mergeCell ref="B80:D80"/>
    <mergeCell ref="B81:D81"/>
    <mergeCell ref="A87:C87"/>
    <mergeCell ref="A1:F1"/>
    <mergeCell ref="A2:F2"/>
    <mergeCell ref="A3:F3"/>
    <mergeCell ref="A19:F19"/>
    <mergeCell ref="A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92369-B953-49DE-BDF6-9A6871C629B4}">
  <sheetPr>
    <tabColor theme="5" tint="0.79998168889431442"/>
  </sheetPr>
  <dimension ref="A1:H148"/>
  <sheetViews>
    <sheetView view="pageBreakPreview" topLeftCell="A118" zoomScaleNormal="100" zoomScaleSheetLayoutView="100" workbookViewId="0">
      <selection activeCell="K12" sqref="K12"/>
    </sheetView>
  </sheetViews>
  <sheetFormatPr defaultColWidth="9.140625" defaultRowHeight="12.75"/>
  <cols>
    <col min="1" max="1" width="3.42578125" style="239" customWidth="1"/>
    <col min="2" max="2" width="4.42578125" style="240" customWidth="1"/>
    <col min="3" max="3" width="42.5703125" style="312" customWidth="1"/>
    <col min="4" max="4" width="5.5703125" style="242" customWidth="1"/>
    <col min="5" max="5" width="11" style="243" customWidth="1"/>
    <col min="6" max="6" width="12.85546875" style="344" customWidth="1"/>
    <col min="7" max="7" width="13.140625" style="344" customWidth="1"/>
    <col min="8" max="256" width="9.140625" style="240"/>
    <col min="257" max="257" width="3.42578125" style="240" customWidth="1"/>
    <col min="258" max="258" width="4.42578125" style="240" customWidth="1"/>
    <col min="259" max="259" width="42.5703125" style="240" customWidth="1"/>
    <col min="260" max="260" width="5.5703125" style="240" customWidth="1"/>
    <col min="261" max="261" width="11" style="240" customWidth="1"/>
    <col min="262" max="262" width="12.85546875" style="240" customWidth="1"/>
    <col min="263" max="263" width="13.140625" style="240" customWidth="1"/>
    <col min="264" max="512" width="9.140625" style="240"/>
    <col min="513" max="513" width="3.42578125" style="240" customWidth="1"/>
    <col min="514" max="514" width="4.42578125" style="240" customWidth="1"/>
    <col min="515" max="515" width="42.5703125" style="240" customWidth="1"/>
    <col min="516" max="516" width="5.5703125" style="240" customWidth="1"/>
    <col min="517" max="517" width="11" style="240" customWidth="1"/>
    <col min="518" max="518" width="12.85546875" style="240" customWidth="1"/>
    <col min="519" max="519" width="13.140625" style="240" customWidth="1"/>
    <col min="520" max="768" width="9.140625" style="240"/>
    <col min="769" max="769" width="3.42578125" style="240" customWidth="1"/>
    <col min="770" max="770" width="4.42578125" style="240" customWidth="1"/>
    <col min="771" max="771" width="42.5703125" style="240" customWidth="1"/>
    <col min="772" max="772" width="5.5703125" style="240" customWidth="1"/>
    <col min="773" max="773" width="11" style="240" customWidth="1"/>
    <col min="774" max="774" width="12.85546875" style="240" customWidth="1"/>
    <col min="775" max="775" width="13.140625" style="240" customWidth="1"/>
    <col min="776" max="1024" width="9.140625" style="240"/>
    <col min="1025" max="1025" width="3.42578125" style="240" customWidth="1"/>
    <col min="1026" max="1026" width="4.42578125" style="240" customWidth="1"/>
    <col min="1027" max="1027" width="42.5703125" style="240" customWidth="1"/>
    <col min="1028" max="1028" width="5.5703125" style="240" customWidth="1"/>
    <col min="1029" max="1029" width="11" style="240" customWidth="1"/>
    <col min="1030" max="1030" width="12.85546875" style="240" customWidth="1"/>
    <col min="1031" max="1031" width="13.140625" style="240" customWidth="1"/>
    <col min="1032" max="1280" width="9.140625" style="240"/>
    <col min="1281" max="1281" width="3.42578125" style="240" customWidth="1"/>
    <col min="1282" max="1282" width="4.42578125" style="240" customWidth="1"/>
    <col min="1283" max="1283" width="42.5703125" style="240" customWidth="1"/>
    <col min="1284" max="1284" width="5.5703125" style="240" customWidth="1"/>
    <col min="1285" max="1285" width="11" style="240" customWidth="1"/>
    <col min="1286" max="1286" width="12.85546875" style="240" customWidth="1"/>
    <col min="1287" max="1287" width="13.140625" style="240" customWidth="1"/>
    <col min="1288" max="1536" width="9.140625" style="240"/>
    <col min="1537" max="1537" width="3.42578125" style="240" customWidth="1"/>
    <col min="1538" max="1538" width="4.42578125" style="240" customWidth="1"/>
    <col min="1539" max="1539" width="42.5703125" style="240" customWidth="1"/>
    <col min="1540" max="1540" width="5.5703125" style="240" customWidth="1"/>
    <col min="1541" max="1541" width="11" style="240" customWidth="1"/>
    <col min="1542" max="1542" width="12.85546875" style="240" customWidth="1"/>
    <col min="1543" max="1543" width="13.140625" style="240" customWidth="1"/>
    <col min="1544" max="1792" width="9.140625" style="240"/>
    <col min="1793" max="1793" width="3.42578125" style="240" customWidth="1"/>
    <col min="1794" max="1794" width="4.42578125" style="240" customWidth="1"/>
    <col min="1795" max="1795" width="42.5703125" style="240" customWidth="1"/>
    <col min="1796" max="1796" width="5.5703125" style="240" customWidth="1"/>
    <col min="1797" max="1797" width="11" style="240" customWidth="1"/>
    <col min="1798" max="1798" width="12.85546875" style="240" customWidth="1"/>
    <col min="1799" max="1799" width="13.140625" style="240" customWidth="1"/>
    <col min="1800" max="2048" width="9.140625" style="240"/>
    <col min="2049" max="2049" width="3.42578125" style="240" customWidth="1"/>
    <col min="2050" max="2050" width="4.42578125" style="240" customWidth="1"/>
    <col min="2051" max="2051" width="42.5703125" style="240" customWidth="1"/>
    <col min="2052" max="2052" width="5.5703125" style="240" customWidth="1"/>
    <col min="2053" max="2053" width="11" style="240" customWidth="1"/>
    <col min="2054" max="2054" width="12.85546875" style="240" customWidth="1"/>
    <col min="2055" max="2055" width="13.140625" style="240" customWidth="1"/>
    <col min="2056" max="2304" width="9.140625" style="240"/>
    <col min="2305" max="2305" width="3.42578125" style="240" customWidth="1"/>
    <col min="2306" max="2306" width="4.42578125" style="240" customWidth="1"/>
    <col min="2307" max="2307" width="42.5703125" style="240" customWidth="1"/>
    <col min="2308" max="2308" width="5.5703125" style="240" customWidth="1"/>
    <col min="2309" max="2309" width="11" style="240" customWidth="1"/>
    <col min="2310" max="2310" width="12.85546875" style="240" customWidth="1"/>
    <col min="2311" max="2311" width="13.140625" style="240" customWidth="1"/>
    <col min="2312" max="2560" width="9.140625" style="240"/>
    <col min="2561" max="2561" width="3.42578125" style="240" customWidth="1"/>
    <col min="2562" max="2562" width="4.42578125" style="240" customWidth="1"/>
    <col min="2563" max="2563" width="42.5703125" style="240" customWidth="1"/>
    <col min="2564" max="2564" width="5.5703125" style="240" customWidth="1"/>
    <col min="2565" max="2565" width="11" style="240" customWidth="1"/>
    <col min="2566" max="2566" width="12.85546875" style="240" customWidth="1"/>
    <col min="2567" max="2567" width="13.140625" style="240" customWidth="1"/>
    <col min="2568" max="2816" width="9.140625" style="240"/>
    <col min="2817" max="2817" width="3.42578125" style="240" customWidth="1"/>
    <col min="2818" max="2818" width="4.42578125" style="240" customWidth="1"/>
    <col min="2819" max="2819" width="42.5703125" style="240" customWidth="1"/>
    <col min="2820" max="2820" width="5.5703125" style="240" customWidth="1"/>
    <col min="2821" max="2821" width="11" style="240" customWidth="1"/>
    <col min="2822" max="2822" width="12.85546875" style="240" customWidth="1"/>
    <col min="2823" max="2823" width="13.140625" style="240" customWidth="1"/>
    <col min="2824" max="3072" width="9.140625" style="240"/>
    <col min="3073" max="3073" width="3.42578125" style="240" customWidth="1"/>
    <col min="3074" max="3074" width="4.42578125" style="240" customWidth="1"/>
    <col min="3075" max="3075" width="42.5703125" style="240" customWidth="1"/>
    <col min="3076" max="3076" width="5.5703125" style="240" customWidth="1"/>
    <col min="3077" max="3077" width="11" style="240" customWidth="1"/>
    <col min="3078" max="3078" width="12.85546875" style="240" customWidth="1"/>
    <col min="3079" max="3079" width="13.140625" style="240" customWidth="1"/>
    <col min="3080" max="3328" width="9.140625" style="240"/>
    <col min="3329" max="3329" width="3.42578125" style="240" customWidth="1"/>
    <col min="3330" max="3330" width="4.42578125" style="240" customWidth="1"/>
    <col min="3331" max="3331" width="42.5703125" style="240" customWidth="1"/>
    <col min="3332" max="3332" width="5.5703125" style="240" customWidth="1"/>
    <col min="3333" max="3333" width="11" style="240" customWidth="1"/>
    <col min="3334" max="3334" width="12.85546875" style="240" customWidth="1"/>
    <col min="3335" max="3335" width="13.140625" style="240" customWidth="1"/>
    <col min="3336" max="3584" width="9.140625" style="240"/>
    <col min="3585" max="3585" width="3.42578125" style="240" customWidth="1"/>
    <col min="3586" max="3586" width="4.42578125" style="240" customWidth="1"/>
    <col min="3587" max="3587" width="42.5703125" style="240" customWidth="1"/>
    <col min="3588" max="3588" width="5.5703125" style="240" customWidth="1"/>
    <col min="3589" max="3589" width="11" style="240" customWidth="1"/>
    <col min="3590" max="3590" width="12.85546875" style="240" customWidth="1"/>
    <col min="3591" max="3591" width="13.140625" style="240" customWidth="1"/>
    <col min="3592" max="3840" width="9.140625" style="240"/>
    <col min="3841" max="3841" width="3.42578125" style="240" customWidth="1"/>
    <col min="3842" max="3842" width="4.42578125" style="240" customWidth="1"/>
    <col min="3843" max="3843" width="42.5703125" style="240" customWidth="1"/>
    <col min="3844" max="3844" width="5.5703125" style="240" customWidth="1"/>
    <col min="3845" max="3845" width="11" style="240" customWidth="1"/>
    <col min="3846" max="3846" width="12.85546875" style="240" customWidth="1"/>
    <col min="3847" max="3847" width="13.140625" style="240" customWidth="1"/>
    <col min="3848" max="4096" width="9.140625" style="240"/>
    <col min="4097" max="4097" width="3.42578125" style="240" customWidth="1"/>
    <col min="4098" max="4098" width="4.42578125" style="240" customWidth="1"/>
    <col min="4099" max="4099" width="42.5703125" style="240" customWidth="1"/>
    <col min="4100" max="4100" width="5.5703125" style="240" customWidth="1"/>
    <col min="4101" max="4101" width="11" style="240" customWidth="1"/>
    <col min="4102" max="4102" width="12.85546875" style="240" customWidth="1"/>
    <col min="4103" max="4103" width="13.140625" style="240" customWidth="1"/>
    <col min="4104" max="4352" width="9.140625" style="240"/>
    <col min="4353" max="4353" width="3.42578125" style="240" customWidth="1"/>
    <col min="4354" max="4354" width="4.42578125" style="240" customWidth="1"/>
    <col min="4355" max="4355" width="42.5703125" style="240" customWidth="1"/>
    <col min="4356" max="4356" width="5.5703125" style="240" customWidth="1"/>
    <col min="4357" max="4357" width="11" style="240" customWidth="1"/>
    <col min="4358" max="4358" width="12.85546875" style="240" customWidth="1"/>
    <col min="4359" max="4359" width="13.140625" style="240" customWidth="1"/>
    <col min="4360" max="4608" width="9.140625" style="240"/>
    <col min="4609" max="4609" width="3.42578125" style="240" customWidth="1"/>
    <col min="4610" max="4610" width="4.42578125" style="240" customWidth="1"/>
    <col min="4611" max="4611" width="42.5703125" style="240" customWidth="1"/>
    <col min="4612" max="4612" width="5.5703125" style="240" customWidth="1"/>
    <col min="4613" max="4613" width="11" style="240" customWidth="1"/>
    <col min="4614" max="4614" width="12.85546875" style="240" customWidth="1"/>
    <col min="4615" max="4615" width="13.140625" style="240" customWidth="1"/>
    <col min="4616" max="4864" width="9.140625" style="240"/>
    <col min="4865" max="4865" width="3.42578125" style="240" customWidth="1"/>
    <col min="4866" max="4866" width="4.42578125" style="240" customWidth="1"/>
    <col min="4867" max="4867" width="42.5703125" style="240" customWidth="1"/>
    <col min="4868" max="4868" width="5.5703125" style="240" customWidth="1"/>
    <col min="4869" max="4869" width="11" style="240" customWidth="1"/>
    <col min="4870" max="4870" width="12.85546875" style="240" customWidth="1"/>
    <col min="4871" max="4871" width="13.140625" style="240" customWidth="1"/>
    <col min="4872" max="5120" width="9.140625" style="240"/>
    <col min="5121" max="5121" width="3.42578125" style="240" customWidth="1"/>
    <col min="5122" max="5122" width="4.42578125" style="240" customWidth="1"/>
    <col min="5123" max="5123" width="42.5703125" style="240" customWidth="1"/>
    <col min="5124" max="5124" width="5.5703125" style="240" customWidth="1"/>
    <col min="5125" max="5125" width="11" style="240" customWidth="1"/>
    <col min="5126" max="5126" width="12.85546875" style="240" customWidth="1"/>
    <col min="5127" max="5127" width="13.140625" style="240" customWidth="1"/>
    <col min="5128" max="5376" width="9.140625" style="240"/>
    <col min="5377" max="5377" width="3.42578125" style="240" customWidth="1"/>
    <col min="5378" max="5378" width="4.42578125" style="240" customWidth="1"/>
    <col min="5379" max="5379" width="42.5703125" style="240" customWidth="1"/>
    <col min="5380" max="5380" width="5.5703125" style="240" customWidth="1"/>
    <col min="5381" max="5381" width="11" style="240" customWidth="1"/>
    <col min="5382" max="5382" width="12.85546875" style="240" customWidth="1"/>
    <col min="5383" max="5383" width="13.140625" style="240" customWidth="1"/>
    <col min="5384" max="5632" width="9.140625" style="240"/>
    <col min="5633" max="5633" width="3.42578125" style="240" customWidth="1"/>
    <col min="5634" max="5634" width="4.42578125" style="240" customWidth="1"/>
    <col min="5635" max="5635" width="42.5703125" style="240" customWidth="1"/>
    <col min="5636" max="5636" width="5.5703125" style="240" customWidth="1"/>
    <col min="5637" max="5637" width="11" style="240" customWidth="1"/>
    <col min="5638" max="5638" width="12.85546875" style="240" customWidth="1"/>
    <col min="5639" max="5639" width="13.140625" style="240" customWidth="1"/>
    <col min="5640" max="5888" width="9.140625" style="240"/>
    <col min="5889" max="5889" width="3.42578125" style="240" customWidth="1"/>
    <col min="5890" max="5890" width="4.42578125" style="240" customWidth="1"/>
    <col min="5891" max="5891" width="42.5703125" style="240" customWidth="1"/>
    <col min="5892" max="5892" width="5.5703125" style="240" customWidth="1"/>
    <col min="5893" max="5893" width="11" style="240" customWidth="1"/>
    <col min="5894" max="5894" width="12.85546875" style="240" customWidth="1"/>
    <col min="5895" max="5895" width="13.140625" style="240" customWidth="1"/>
    <col min="5896" max="6144" width="9.140625" style="240"/>
    <col min="6145" max="6145" width="3.42578125" style="240" customWidth="1"/>
    <col min="6146" max="6146" width="4.42578125" style="240" customWidth="1"/>
    <col min="6147" max="6147" width="42.5703125" style="240" customWidth="1"/>
    <col min="6148" max="6148" width="5.5703125" style="240" customWidth="1"/>
    <col min="6149" max="6149" width="11" style="240" customWidth="1"/>
    <col min="6150" max="6150" width="12.85546875" style="240" customWidth="1"/>
    <col min="6151" max="6151" width="13.140625" style="240" customWidth="1"/>
    <col min="6152" max="6400" width="9.140625" style="240"/>
    <col min="6401" max="6401" width="3.42578125" style="240" customWidth="1"/>
    <col min="6402" max="6402" width="4.42578125" style="240" customWidth="1"/>
    <col min="6403" max="6403" width="42.5703125" style="240" customWidth="1"/>
    <col min="6404" max="6404" width="5.5703125" style="240" customWidth="1"/>
    <col min="6405" max="6405" width="11" style="240" customWidth="1"/>
    <col min="6406" max="6406" width="12.85546875" style="240" customWidth="1"/>
    <col min="6407" max="6407" width="13.140625" style="240" customWidth="1"/>
    <col min="6408" max="6656" width="9.140625" style="240"/>
    <col min="6657" max="6657" width="3.42578125" style="240" customWidth="1"/>
    <col min="6658" max="6658" width="4.42578125" style="240" customWidth="1"/>
    <col min="6659" max="6659" width="42.5703125" style="240" customWidth="1"/>
    <col min="6660" max="6660" width="5.5703125" style="240" customWidth="1"/>
    <col min="6661" max="6661" width="11" style="240" customWidth="1"/>
    <col min="6662" max="6662" width="12.85546875" style="240" customWidth="1"/>
    <col min="6663" max="6663" width="13.140625" style="240" customWidth="1"/>
    <col min="6664" max="6912" width="9.140625" style="240"/>
    <col min="6913" max="6913" width="3.42578125" style="240" customWidth="1"/>
    <col min="6914" max="6914" width="4.42578125" style="240" customWidth="1"/>
    <col min="6915" max="6915" width="42.5703125" style="240" customWidth="1"/>
    <col min="6916" max="6916" width="5.5703125" style="240" customWidth="1"/>
    <col min="6917" max="6917" width="11" style="240" customWidth="1"/>
    <col min="6918" max="6918" width="12.85546875" style="240" customWidth="1"/>
    <col min="6919" max="6919" width="13.140625" style="240" customWidth="1"/>
    <col min="6920" max="7168" width="9.140625" style="240"/>
    <col min="7169" max="7169" width="3.42578125" style="240" customWidth="1"/>
    <col min="7170" max="7170" width="4.42578125" style="240" customWidth="1"/>
    <col min="7171" max="7171" width="42.5703125" style="240" customWidth="1"/>
    <col min="7172" max="7172" width="5.5703125" style="240" customWidth="1"/>
    <col min="7173" max="7173" width="11" style="240" customWidth="1"/>
    <col min="7174" max="7174" width="12.85546875" style="240" customWidth="1"/>
    <col min="7175" max="7175" width="13.140625" style="240" customWidth="1"/>
    <col min="7176" max="7424" width="9.140625" style="240"/>
    <col min="7425" max="7425" width="3.42578125" style="240" customWidth="1"/>
    <col min="7426" max="7426" width="4.42578125" style="240" customWidth="1"/>
    <col min="7427" max="7427" width="42.5703125" style="240" customWidth="1"/>
    <col min="7428" max="7428" width="5.5703125" style="240" customWidth="1"/>
    <col min="7429" max="7429" width="11" style="240" customWidth="1"/>
    <col min="7430" max="7430" width="12.85546875" style="240" customWidth="1"/>
    <col min="7431" max="7431" width="13.140625" style="240" customWidth="1"/>
    <col min="7432" max="7680" width="9.140625" style="240"/>
    <col min="7681" max="7681" width="3.42578125" style="240" customWidth="1"/>
    <col min="7682" max="7682" width="4.42578125" style="240" customWidth="1"/>
    <col min="7683" max="7683" width="42.5703125" style="240" customWidth="1"/>
    <col min="7684" max="7684" width="5.5703125" style="240" customWidth="1"/>
    <col min="7685" max="7685" width="11" style="240" customWidth="1"/>
    <col min="7686" max="7686" width="12.85546875" style="240" customWidth="1"/>
    <col min="7687" max="7687" width="13.140625" style="240" customWidth="1"/>
    <col min="7688" max="7936" width="9.140625" style="240"/>
    <col min="7937" max="7937" width="3.42578125" style="240" customWidth="1"/>
    <col min="7938" max="7938" width="4.42578125" style="240" customWidth="1"/>
    <col min="7939" max="7939" width="42.5703125" style="240" customWidth="1"/>
    <col min="7940" max="7940" width="5.5703125" style="240" customWidth="1"/>
    <col min="7941" max="7941" width="11" style="240" customWidth="1"/>
    <col min="7942" max="7942" width="12.85546875" style="240" customWidth="1"/>
    <col min="7943" max="7943" width="13.140625" style="240" customWidth="1"/>
    <col min="7944" max="8192" width="9.140625" style="240"/>
    <col min="8193" max="8193" width="3.42578125" style="240" customWidth="1"/>
    <col min="8194" max="8194" width="4.42578125" style="240" customWidth="1"/>
    <col min="8195" max="8195" width="42.5703125" style="240" customWidth="1"/>
    <col min="8196" max="8196" width="5.5703125" style="240" customWidth="1"/>
    <col min="8197" max="8197" width="11" style="240" customWidth="1"/>
    <col min="8198" max="8198" width="12.85546875" style="240" customWidth="1"/>
    <col min="8199" max="8199" width="13.140625" style="240" customWidth="1"/>
    <col min="8200" max="8448" width="9.140625" style="240"/>
    <col min="8449" max="8449" width="3.42578125" style="240" customWidth="1"/>
    <col min="8450" max="8450" width="4.42578125" style="240" customWidth="1"/>
    <col min="8451" max="8451" width="42.5703125" style="240" customWidth="1"/>
    <col min="8452" max="8452" width="5.5703125" style="240" customWidth="1"/>
    <col min="8453" max="8453" width="11" style="240" customWidth="1"/>
    <col min="8454" max="8454" width="12.85546875" style="240" customWidth="1"/>
    <col min="8455" max="8455" width="13.140625" style="240" customWidth="1"/>
    <col min="8456" max="8704" width="9.140625" style="240"/>
    <col min="8705" max="8705" width="3.42578125" style="240" customWidth="1"/>
    <col min="8706" max="8706" width="4.42578125" style="240" customWidth="1"/>
    <col min="8707" max="8707" width="42.5703125" style="240" customWidth="1"/>
    <col min="8708" max="8708" width="5.5703125" style="240" customWidth="1"/>
    <col min="8709" max="8709" width="11" style="240" customWidth="1"/>
    <col min="8710" max="8710" width="12.85546875" style="240" customWidth="1"/>
    <col min="8711" max="8711" width="13.140625" style="240" customWidth="1"/>
    <col min="8712" max="8960" width="9.140625" style="240"/>
    <col min="8961" max="8961" width="3.42578125" style="240" customWidth="1"/>
    <col min="8962" max="8962" width="4.42578125" style="240" customWidth="1"/>
    <col min="8963" max="8963" width="42.5703125" style="240" customWidth="1"/>
    <col min="8964" max="8964" width="5.5703125" style="240" customWidth="1"/>
    <col min="8965" max="8965" width="11" style="240" customWidth="1"/>
    <col min="8966" max="8966" width="12.85546875" style="240" customWidth="1"/>
    <col min="8967" max="8967" width="13.140625" style="240" customWidth="1"/>
    <col min="8968" max="9216" width="9.140625" style="240"/>
    <col min="9217" max="9217" width="3.42578125" style="240" customWidth="1"/>
    <col min="9218" max="9218" width="4.42578125" style="240" customWidth="1"/>
    <col min="9219" max="9219" width="42.5703125" style="240" customWidth="1"/>
    <col min="9220" max="9220" width="5.5703125" style="240" customWidth="1"/>
    <col min="9221" max="9221" width="11" style="240" customWidth="1"/>
    <col min="9222" max="9222" width="12.85546875" style="240" customWidth="1"/>
    <col min="9223" max="9223" width="13.140625" style="240" customWidth="1"/>
    <col min="9224" max="9472" width="9.140625" style="240"/>
    <col min="9473" max="9473" width="3.42578125" style="240" customWidth="1"/>
    <col min="9474" max="9474" width="4.42578125" style="240" customWidth="1"/>
    <col min="9475" max="9475" width="42.5703125" style="240" customWidth="1"/>
    <col min="9476" max="9476" width="5.5703125" style="240" customWidth="1"/>
    <col min="9477" max="9477" width="11" style="240" customWidth="1"/>
    <col min="9478" max="9478" width="12.85546875" style="240" customWidth="1"/>
    <col min="9479" max="9479" width="13.140625" style="240" customWidth="1"/>
    <col min="9480" max="9728" width="9.140625" style="240"/>
    <col min="9729" max="9729" width="3.42578125" style="240" customWidth="1"/>
    <col min="9730" max="9730" width="4.42578125" style="240" customWidth="1"/>
    <col min="9731" max="9731" width="42.5703125" style="240" customWidth="1"/>
    <col min="9732" max="9732" width="5.5703125" style="240" customWidth="1"/>
    <col min="9733" max="9733" width="11" style="240" customWidth="1"/>
    <col min="9734" max="9734" width="12.85546875" style="240" customWidth="1"/>
    <col min="9735" max="9735" width="13.140625" style="240" customWidth="1"/>
    <col min="9736" max="9984" width="9.140625" style="240"/>
    <col min="9985" max="9985" width="3.42578125" style="240" customWidth="1"/>
    <col min="9986" max="9986" width="4.42578125" style="240" customWidth="1"/>
    <col min="9987" max="9987" width="42.5703125" style="240" customWidth="1"/>
    <col min="9988" max="9988" width="5.5703125" style="240" customWidth="1"/>
    <col min="9989" max="9989" width="11" style="240" customWidth="1"/>
    <col min="9990" max="9990" width="12.85546875" style="240" customWidth="1"/>
    <col min="9991" max="9991" width="13.140625" style="240" customWidth="1"/>
    <col min="9992" max="10240" width="9.140625" style="240"/>
    <col min="10241" max="10241" width="3.42578125" style="240" customWidth="1"/>
    <col min="10242" max="10242" width="4.42578125" style="240" customWidth="1"/>
    <col min="10243" max="10243" width="42.5703125" style="240" customWidth="1"/>
    <col min="10244" max="10244" width="5.5703125" style="240" customWidth="1"/>
    <col min="10245" max="10245" width="11" style="240" customWidth="1"/>
    <col min="10246" max="10246" width="12.85546875" style="240" customWidth="1"/>
    <col min="10247" max="10247" width="13.140625" style="240" customWidth="1"/>
    <col min="10248" max="10496" width="9.140625" style="240"/>
    <col min="10497" max="10497" width="3.42578125" style="240" customWidth="1"/>
    <col min="10498" max="10498" width="4.42578125" style="240" customWidth="1"/>
    <col min="10499" max="10499" width="42.5703125" style="240" customWidth="1"/>
    <col min="10500" max="10500" width="5.5703125" style="240" customWidth="1"/>
    <col min="10501" max="10501" width="11" style="240" customWidth="1"/>
    <col min="10502" max="10502" width="12.85546875" style="240" customWidth="1"/>
    <col min="10503" max="10503" width="13.140625" style="240" customWidth="1"/>
    <col min="10504" max="10752" width="9.140625" style="240"/>
    <col min="10753" max="10753" width="3.42578125" style="240" customWidth="1"/>
    <col min="10754" max="10754" width="4.42578125" style="240" customWidth="1"/>
    <col min="10755" max="10755" width="42.5703125" style="240" customWidth="1"/>
    <col min="10756" max="10756" width="5.5703125" style="240" customWidth="1"/>
    <col min="10757" max="10757" width="11" style="240" customWidth="1"/>
    <col min="10758" max="10758" width="12.85546875" style="240" customWidth="1"/>
    <col min="10759" max="10759" width="13.140625" style="240" customWidth="1"/>
    <col min="10760" max="11008" width="9.140625" style="240"/>
    <col min="11009" max="11009" width="3.42578125" style="240" customWidth="1"/>
    <col min="11010" max="11010" width="4.42578125" style="240" customWidth="1"/>
    <col min="11011" max="11011" width="42.5703125" style="240" customWidth="1"/>
    <col min="11012" max="11012" width="5.5703125" style="240" customWidth="1"/>
    <col min="11013" max="11013" width="11" style="240" customWidth="1"/>
    <col min="11014" max="11014" width="12.85546875" style="240" customWidth="1"/>
    <col min="11015" max="11015" width="13.140625" style="240" customWidth="1"/>
    <col min="11016" max="11264" width="9.140625" style="240"/>
    <col min="11265" max="11265" width="3.42578125" style="240" customWidth="1"/>
    <col min="11266" max="11266" width="4.42578125" style="240" customWidth="1"/>
    <col min="11267" max="11267" width="42.5703125" style="240" customWidth="1"/>
    <col min="11268" max="11268" width="5.5703125" style="240" customWidth="1"/>
    <col min="11269" max="11269" width="11" style="240" customWidth="1"/>
    <col min="11270" max="11270" width="12.85546875" style="240" customWidth="1"/>
    <col min="11271" max="11271" width="13.140625" style="240" customWidth="1"/>
    <col min="11272" max="11520" width="9.140625" style="240"/>
    <col min="11521" max="11521" width="3.42578125" style="240" customWidth="1"/>
    <col min="11522" max="11522" width="4.42578125" style="240" customWidth="1"/>
    <col min="11523" max="11523" width="42.5703125" style="240" customWidth="1"/>
    <col min="11524" max="11524" width="5.5703125" style="240" customWidth="1"/>
    <col min="11525" max="11525" width="11" style="240" customWidth="1"/>
    <col min="11526" max="11526" width="12.85546875" style="240" customWidth="1"/>
    <col min="11527" max="11527" width="13.140625" style="240" customWidth="1"/>
    <col min="11528" max="11776" width="9.140625" style="240"/>
    <col min="11777" max="11777" width="3.42578125" style="240" customWidth="1"/>
    <col min="11778" max="11778" width="4.42578125" style="240" customWidth="1"/>
    <col min="11779" max="11779" width="42.5703125" style="240" customWidth="1"/>
    <col min="11780" max="11780" width="5.5703125" style="240" customWidth="1"/>
    <col min="11781" max="11781" width="11" style="240" customWidth="1"/>
    <col min="11782" max="11782" width="12.85546875" style="240" customWidth="1"/>
    <col min="11783" max="11783" width="13.140625" style="240" customWidth="1"/>
    <col min="11784" max="12032" width="9.140625" style="240"/>
    <col min="12033" max="12033" width="3.42578125" style="240" customWidth="1"/>
    <col min="12034" max="12034" width="4.42578125" style="240" customWidth="1"/>
    <col min="12035" max="12035" width="42.5703125" style="240" customWidth="1"/>
    <col min="12036" max="12036" width="5.5703125" style="240" customWidth="1"/>
    <col min="12037" max="12037" width="11" style="240" customWidth="1"/>
    <col min="12038" max="12038" width="12.85546875" style="240" customWidth="1"/>
    <col min="12039" max="12039" width="13.140625" style="240" customWidth="1"/>
    <col min="12040" max="12288" width="9.140625" style="240"/>
    <col min="12289" max="12289" width="3.42578125" style="240" customWidth="1"/>
    <col min="12290" max="12290" width="4.42578125" style="240" customWidth="1"/>
    <col min="12291" max="12291" width="42.5703125" style="240" customWidth="1"/>
    <col min="12292" max="12292" width="5.5703125" style="240" customWidth="1"/>
    <col min="12293" max="12293" width="11" style="240" customWidth="1"/>
    <col min="12294" max="12294" width="12.85546875" style="240" customWidth="1"/>
    <col min="12295" max="12295" width="13.140625" style="240" customWidth="1"/>
    <col min="12296" max="12544" width="9.140625" style="240"/>
    <col min="12545" max="12545" width="3.42578125" style="240" customWidth="1"/>
    <col min="12546" max="12546" width="4.42578125" style="240" customWidth="1"/>
    <col min="12547" max="12547" width="42.5703125" style="240" customWidth="1"/>
    <col min="12548" max="12548" width="5.5703125" style="240" customWidth="1"/>
    <col min="12549" max="12549" width="11" style="240" customWidth="1"/>
    <col min="12550" max="12550" width="12.85546875" style="240" customWidth="1"/>
    <col min="12551" max="12551" width="13.140625" style="240" customWidth="1"/>
    <col min="12552" max="12800" width="9.140625" style="240"/>
    <col min="12801" max="12801" width="3.42578125" style="240" customWidth="1"/>
    <col min="12802" max="12802" width="4.42578125" style="240" customWidth="1"/>
    <col min="12803" max="12803" width="42.5703125" style="240" customWidth="1"/>
    <col min="12804" max="12804" width="5.5703125" style="240" customWidth="1"/>
    <col min="12805" max="12805" width="11" style="240" customWidth="1"/>
    <col min="12806" max="12806" width="12.85546875" style="240" customWidth="1"/>
    <col min="12807" max="12807" width="13.140625" style="240" customWidth="1"/>
    <col min="12808" max="13056" width="9.140625" style="240"/>
    <col min="13057" max="13057" width="3.42578125" style="240" customWidth="1"/>
    <col min="13058" max="13058" width="4.42578125" style="240" customWidth="1"/>
    <col min="13059" max="13059" width="42.5703125" style="240" customWidth="1"/>
    <col min="13060" max="13060" width="5.5703125" style="240" customWidth="1"/>
    <col min="13061" max="13061" width="11" style="240" customWidth="1"/>
    <col min="13062" max="13062" width="12.85546875" style="240" customWidth="1"/>
    <col min="13063" max="13063" width="13.140625" style="240" customWidth="1"/>
    <col min="13064" max="13312" width="9.140625" style="240"/>
    <col min="13313" max="13313" width="3.42578125" style="240" customWidth="1"/>
    <col min="13314" max="13314" width="4.42578125" style="240" customWidth="1"/>
    <col min="13315" max="13315" width="42.5703125" style="240" customWidth="1"/>
    <col min="13316" max="13316" width="5.5703125" style="240" customWidth="1"/>
    <col min="13317" max="13317" width="11" style="240" customWidth="1"/>
    <col min="13318" max="13318" width="12.85546875" style="240" customWidth="1"/>
    <col min="13319" max="13319" width="13.140625" style="240" customWidth="1"/>
    <col min="13320" max="13568" width="9.140625" style="240"/>
    <col min="13569" max="13569" width="3.42578125" style="240" customWidth="1"/>
    <col min="13570" max="13570" width="4.42578125" style="240" customWidth="1"/>
    <col min="13571" max="13571" width="42.5703125" style="240" customWidth="1"/>
    <col min="13572" max="13572" width="5.5703125" style="240" customWidth="1"/>
    <col min="13573" max="13573" width="11" style="240" customWidth="1"/>
    <col min="13574" max="13574" width="12.85546875" style="240" customWidth="1"/>
    <col min="13575" max="13575" width="13.140625" style="240" customWidth="1"/>
    <col min="13576" max="13824" width="9.140625" style="240"/>
    <col min="13825" max="13825" width="3.42578125" style="240" customWidth="1"/>
    <col min="13826" max="13826" width="4.42578125" style="240" customWidth="1"/>
    <col min="13827" max="13827" width="42.5703125" style="240" customWidth="1"/>
    <col min="13828" max="13828" width="5.5703125" style="240" customWidth="1"/>
    <col min="13829" max="13829" width="11" style="240" customWidth="1"/>
    <col min="13830" max="13830" width="12.85546875" style="240" customWidth="1"/>
    <col min="13831" max="13831" width="13.140625" style="240" customWidth="1"/>
    <col min="13832" max="14080" width="9.140625" style="240"/>
    <col min="14081" max="14081" width="3.42578125" style="240" customWidth="1"/>
    <col min="14082" max="14082" width="4.42578125" style="240" customWidth="1"/>
    <col min="14083" max="14083" width="42.5703125" style="240" customWidth="1"/>
    <col min="14084" max="14084" width="5.5703125" style="240" customWidth="1"/>
    <col min="14085" max="14085" width="11" style="240" customWidth="1"/>
    <col min="14086" max="14086" width="12.85546875" style="240" customWidth="1"/>
    <col min="14087" max="14087" width="13.140625" style="240" customWidth="1"/>
    <col min="14088" max="14336" width="9.140625" style="240"/>
    <col min="14337" max="14337" width="3.42578125" style="240" customWidth="1"/>
    <col min="14338" max="14338" width="4.42578125" style="240" customWidth="1"/>
    <col min="14339" max="14339" width="42.5703125" style="240" customWidth="1"/>
    <col min="14340" max="14340" width="5.5703125" style="240" customWidth="1"/>
    <col min="14341" max="14341" width="11" style="240" customWidth="1"/>
    <col min="14342" max="14342" width="12.85546875" style="240" customWidth="1"/>
    <col min="14343" max="14343" width="13.140625" style="240" customWidth="1"/>
    <col min="14344" max="14592" width="9.140625" style="240"/>
    <col min="14593" max="14593" width="3.42578125" style="240" customWidth="1"/>
    <col min="14594" max="14594" width="4.42578125" style="240" customWidth="1"/>
    <col min="14595" max="14595" width="42.5703125" style="240" customWidth="1"/>
    <col min="14596" max="14596" width="5.5703125" style="240" customWidth="1"/>
    <col min="14597" max="14597" width="11" style="240" customWidth="1"/>
    <col min="14598" max="14598" width="12.85546875" style="240" customWidth="1"/>
    <col min="14599" max="14599" width="13.140625" style="240" customWidth="1"/>
    <col min="14600" max="14848" width="9.140625" style="240"/>
    <col min="14849" max="14849" width="3.42578125" style="240" customWidth="1"/>
    <col min="14850" max="14850" width="4.42578125" style="240" customWidth="1"/>
    <col min="14851" max="14851" width="42.5703125" style="240" customWidth="1"/>
    <col min="14852" max="14852" width="5.5703125" style="240" customWidth="1"/>
    <col min="14853" max="14853" width="11" style="240" customWidth="1"/>
    <col min="14854" max="14854" width="12.85546875" style="240" customWidth="1"/>
    <col min="14855" max="14855" width="13.140625" style="240" customWidth="1"/>
    <col min="14856" max="15104" width="9.140625" style="240"/>
    <col min="15105" max="15105" width="3.42578125" style="240" customWidth="1"/>
    <col min="15106" max="15106" width="4.42578125" style="240" customWidth="1"/>
    <col min="15107" max="15107" width="42.5703125" style="240" customWidth="1"/>
    <col min="15108" max="15108" width="5.5703125" style="240" customWidth="1"/>
    <col min="15109" max="15109" width="11" style="240" customWidth="1"/>
    <col min="15110" max="15110" width="12.85546875" style="240" customWidth="1"/>
    <col min="15111" max="15111" width="13.140625" style="240" customWidth="1"/>
    <col min="15112" max="15360" width="9.140625" style="240"/>
    <col min="15361" max="15361" width="3.42578125" style="240" customWidth="1"/>
    <col min="15362" max="15362" width="4.42578125" style="240" customWidth="1"/>
    <col min="15363" max="15363" width="42.5703125" style="240" customWidth="1"/>
    <col min="15364" max="15364" width="5.5703125" style="240" customWidth="1"/>
    <col min="15365" max="15365" width="11" style="240" customWidth="1"/>
    <col min="15366" max="15366" width="12.85546875" style="240" customWidth="1"/>
    <col min="15367" max="15367" width="13.140625" style="240" customWidth="1"/>
    <col min="15368" max="15616" width="9.140625" style="240"/>
    <col min="15617" max="15617" width="3.42578125" style="240" customWidth="1"/>
    <col min="15618" max="15618" width="4.42578125" style="240" customWidth="1"/>
    <col min="15619" max="15619" width="42.5703125" style="240" customWidth="1"/>
    <col min="15620" max="15620" width="5.5703125" style="240" customWidth="1"/>
    <col min="15621" max="15621" width="11" style="240" customWidth="1"/>
    <col min="15622" max="15622" width="12.85546875" style="240" customWidth="1"/>
    <col min="15623" max="15623" width="13.140625" style="240" customWidth="1"/>
    <col min="15624" max="15872" width="9.140625" style="240"/>
    <col min="15873" max="15873" width="3.42578125" style="240" customWidth="1"/>
    <col min="15874" max="15874" width="4.42578125" style="240" customWidth="1"/>
    <col min="15875" max="15875" width="42.5703125" style="240" customWidth="1"/>
    <col min="15876" max="15876" width="5.5703125" style="240" customWidth="1"/>
    <col min="15877" max="15877" width="11" style="240" customWidth="1"/>
    <col min="15878" max="15878" width="12.85546875" style="240" customWidth="1"/>
    <col min="15879" max="15879" width="13.140625" style="240" customWidth="1"/>
    <col min="15880" max="16128" width="9.140625" style="240"/>
    <col min="16129" max="16129" width="3.42578125" style="240" customWidth="1"/>
    <col min="16130" max="16130" width="4.42578125" style="240" customWidth="1"/>
    <col min="16131" max="16131" width="42.5703125" style="240" customWidth="1"/>
    <col min="16132" max="16132" width="5.5703125" style="240" customWidth="1"/>
    <col min="16133" max="16133" width="11" style="240" customWidth="1"/>
    <col min="16134" max="16134" width="12.85546875" style="240" customWidth="1"/>
    <col min="16135" max="16135" width="13.140625" style="240" customWidth="1"/>
    <col min="16136" max="16384" width="9.140625" style="240"/>
  </cols>
  <sheetData>
    <row r="1" spans="1:8">
      <c r="C1" s="241" t="s">
        <v>235</v>
      </c>
      <c r="F1" s="343"/>
    </row>
    <row r="2" spans="1:8">
      <c r="C2" s="241" t="s">
        <v>236</v>
      </c>
      <c r="F2" s="343"/>
    </row>
    <row r="3" spans="1:8">
      <c r="C3" s="241" t="s">
        <v>237</v>
      </c>
      <c r="F3" s="343"/>
    </row>
    <row r="4" spans="1:8">
      <c r="C4" s="244"/>
      <c r="F4" s="343"/>
    </row>
    <row r="5" spans="1:8" ht="25.5">
      <c r="A5" s="245" t="s">
        <v>238</v>
      </c>
      <c r="B5" s="245" t="s">
        <v>239</v>
      </c>
      <c r="C5" s="246" t="s">
        <v>0</v>
      </c>
      <c r="D5" s="245" t="s">
        <v>240</v>
      </c>
      <c r="E5" s="247" t="s">
        <v>1</v>
      </c>
      <c r="F5" s="345" t="s">
        <v>2</v>
      </c>
      <c r="G5" s="345" t="s">
        <v>3</v>
      </c>
    </row>
    <row r="6" spans="1:8">
      <c r="A6" s="248"/>
      <c r="B6" s="249"/>
      <c r="C6" s="250"/>
      <c r="D6" s="251"/>
      <c r="E6" s="4"/>
      <c r="F6" s="346"/>
      <c r="G6" s="343"/>
    </row>
    <row r="7" spans="1:8" s="257" customFormat="1" ht="31.5" customHeight="1">
      <c r="A7" s="252"/>
      <c r="B7" s="253" t="s">
        <v>4</v>
      </c>
      <c r="C7" s="254" t="s">
        <v>5</v>
      </c>
      <c r="D7" s="255"/>
      <c r="E7" s="256"/>
      <c r="F7" s="347"/>
      <c r="G7" s="347"/>
    </row>
    <row r="8" spans="1:8" s="259" customFormat="1" ht="105.75" customHeight="1">
      <c r="A8" s="248"/>
      <c r="B8" s="258"/>
      <c r="C8" s="572" t="s">
        <v>241</v>
      </c>
      <c r="D8" s="570"/>
      <c r="E8" s="570"/>
      <c r="F8" s="570"/>
      <c r="G8" s="570"/>
    </row>
    <row r="9" spans="1:8" s="259" customFormat="1">
      <c r="A9" s="248"/>
      <c r="B9" s="258"/>
      <c r="C9" s="250"/>
      <c r="D9" s="260"/>
      <c r="E9" s="4"/>
      <c r="F9" s="348"/>
      <c r="G9" s="348"/>
    </row>
    <row r="10" spans="1:8" s="266" customFormat="1" ht="180" customHeight="1">
      <c r="A10" s="261" t="s">
        <v>7</v>
      </c>
      <c r="B10" s="262"/>
      <c r="C10" s="263" t="s">
        <v>8</v>
      </c>
      <c r="D10" s="264"/>
      <c r="E10" s="265"/>
      <c r="F10" s="342"/>
      <c r="G10" s="342"/>
    </row>
    <row r="11" spans="1:8" s="266" customFormat="1">
      <c r="A11" s="261"/>
      <c r="B11" s="262"/>
      <c r="C11" s="267"/>
      <c r="D11" s="268" t="s">
        <v>9</v>
      </c>
      <c r="E11" s="265">
        <f>270+84+75+86+105*2+90+261+46+120+169+45+27+85+334+198</f>
        <v>2100</v>
      </c>
      <c r="F11" s="342">
        <v>0</v>
      </c>
      <c r="G11" s="342">
        <f>E11*F11</f>
        <v>0</v>
      </c>
    </row>
    <row r="12" spans="1:8" s="266" customFormat="1" ht="171.75" customHeight="1">
      <c r="A12" s="261" t="s">
        <v>10</v>
      </c>
      <c r="B12" s="262"/>
      <c r="C12" s="269" t="s">
        <v>242</v>
      </c>
      <c r="D12" s="268"/>
      <c r="E12" s="265"/>
      <c r="F12" s="342"/>
      <c r="G12" s="342"/>
    </row>
    <row r="13" spans="1:8" s="266" customFormat="1">
      <c r="A13" s="261"/>
      <c r="B13" s="262"/>
      <c r="C13" s="270"/>
      <c r="D13" s="268" t="s">
        <v>12</v>
      </c>
      <c r="E13" s="265">
        <v>1</v>
      </c>
      <c r="F13" s="342">
        <v>0</v>
      </c>
      <c r="G13" s="342">
        <f>E13*F13</f>
        <v>0</v>
      </c>
    </row>
    <row r="14" spans="1:8" s="266" customFormat="1" ht="90.75" customHeight="1">
      <c r="A14" s="261" t="s">
        <v>13</v>
      </c>
      <c r="B14" s="262"/>
      <c r="C14" s="271" t="s">
        <v>243</v>
      </c>
      <c r="D14" s="268"/>
      <c r="E14" s="265"/>
      <c r="F14" s="342"/>
      <c r="G14" s="342"/>
      <c r="H14" s="272" t="s">
        <v>44</v>
      </c>
    </row>
    <row r="15" spans="1:8" s="279" customFormat="1" ht="25.5">
      <c r="A15" s="273"/>
      <c r="B15" s="274"/>
      <c r="C15" s="275" t="s">
        <v>244</v>
      </c>
      <c r="D15" s="276" t="s">
        <v>16</v>
      </c>
      <c r="E15" s="277">
        <v>1</v>
      </c>
      <c r="F15" s="349">
        <v>0</v>
      </c>
      <c r="G15" s="349">
        <f t="shared" ref="G15:G20" si="0">E15*F15</f>
        <v>0</v>
      </c>
      <c r="H15" s="278" t="e">
        <f>(#REF!+2*#REF!)*#REF!</f>
        <v>#REF!</v>
      </c>
    </row>
    <row r="16" spans="1:8" s="279" customFormat="1">
      <c r="A16" s="273"/>
      <c r="B16" s="274"/>
      <c r="C16" s="275" t="s">
        <v>245</v>
      </c>
      <c r="D16" s="276" t="s">
        <v>16</v>
      </c>
      <c r="E16" s="277">
        <v>1</v>
      </c>
      <c r="F16" s="349">
        <v>0</v>
      </c>
      <c r="G16" s="349">
        <f t="shared" si="0"/>
        <v>0</v>
      </c>
      <c r="H16" s="278" t="e">
        <f>(#REF!+2*#REF!)*#REF!</f>
        <v>#REF!</v>
      </c>
    </row>
    <row r="17" spans="1:8" s="279" customFormat="1">
      <c r="A17" s="273"/>
      <c r="B17" s="274"/>
      <c r="C17" s="275" t="s">
        <v>246</v>
      </c>
      <c r="D17" s="276" t="s">
        <v>16</v>
      </c>
      <c r="E17" s="277">
        <v>10</v>
      </c>
      <c r="F17" s="349">
        <v>0</v>
      </c>
      <c r="G17" s="349">
        <f t="shared" si="0"/>
        <v>0</v>
      </c>
      <c r="H17" s="278"/>
    </row>
    <row r="18" spans="1:8" s="279" customFormat="1">
      <c r="A18" s="273"/>
      <c r="B18" s="274"/>
      <c r="C18" s="275" t="s">
        <v>247</v>
      </c>
      <c r="D18" s="276" t="s">
        <v>16</v>
      </c>
      <c r="E18" s="277">
        <v>2</v>
      </c>
      <c r="F18" s="349">
        <v>0</v>
      </c>
      <c r="G18" s="349">
        <f t="shared" si="0"/>
        <v>0</v>
      </c>
    </row>
    <row r="19" spans="1:8" s="279" customFormat="1" ht="25.5">
      <c r="A19" s="273"/>
      <c r="B19" s="274"/>
      <c r="C19" s="280" t="s">
        <v>248</v>
      </c>
      <c r="D19" s="281" t="s">
        <v>16</v>
      </c>
      <c r="E19" s="282">
        <v>4</v>
      </c>
      <c r="F19" s="349">
        <v>0</v>
      </c>
      <c r="G19" s="349">
        <f t="shared" si="0"/>
        <v>0</v>
      </c>
    </row>
    <row r="20" spans="1:8" s="279" customFormat="1" ht="25.5">
      <c r="A20" s="273"/>
      <c r="B20" s="274"/>
      <c r="C20" s="280" t="s">
        <v>249</v>
      </c>
      <c r="D20" s="281" t="s">
        <v>16</v>
      </c>
      <c r="E20" s="282">
        <v>4</v>
      </c>
      <c r="F20" s="349">
        <v>0</v>
      </c>
      <c r="G20" s="349">
        <f t="shared" si="0"/>
        <v>0</v>
      </c>
    </row>
    <row r="21" spans="1:8" s="279" customFormat="1">
      <c r="A21" s="273"/>
      <c r="B21" s="274"/>
      <c r="C21" s="275"/>
      <c r="D21" s="276"/>
      <c r="E21" s="277"/>
      <c r="F21" s="350"/>
      <c r="G21" s="349"/>
    </row>
    <row r="22" spans="1:8" s="266" customFormat="1" ht="157.5" customHeight="1">
      <c r="A22" s="261" t="s">
        <v>23</v>
      </c>
      <c r="B22" s="262"/>
      <c r="C22" s="271" t="s">
        <v>24</v>
      </c>
      <c r="D22" s="268"/>
      <c r="E22" s="265"/>
      <c r="F22" s="342"/>
      <c r="G22" s="342"/>
    </row>
    <row r="23" spans="1:8" s="266" customFormat="1">
      <c r="A23" s="261"/>
      <c r="B23" s="262"/>
      <c r="C23" s="267"/>
      <c r="D23" s="268" t="s">
        <v>9</v>
      </c>
      <c r="E23" s="265">
        <f>(187+397+191+402+169+45+27+85+334+198)*0.2</f>
        <v>407</v>
      </c>
      <c r="F23" s="342">
        <v>0</v>
      </c>
      <c r="G23" s="349">
        <f>E23*F23</f>
        <v>0</v>
      </c>
    </row>
    <row r="24" spans="1:8" s="266" customFormat="1" ht="41.25" customHeight="1">
      <c r="A24" s="261" t="s">
        <v>25</v>
      </c>
      <c r="C24" s="263" t="s">
        <v>26</v>
      </c>
      <c r="D24" s="268"/>
      <c r="E24" s="265"/>
      <c r="F24" s="342"/>
      <c r="G24" s="342"/>
    </row>
    <row r="25" spans="1:8" s="266" customFormat="1">
      <c r="A25" s="261"/>
      <c r="C25" s="267" t="s">
        <v>27</v>
      </c>
      <c r="D25" s="268" t="s">
        <v>28</v>
      </c>
      <c r="E25" s="265">
        <f>12.5+13+2*25+19+8+2.5</f>
        <v>105</v>
      </c>
      <c r="F25" s="342">
        <v>0</v>
      </c>
      <c r="G25" s="349">
        <f>E25*F25</f>
        <v>0</v>
      </c>
    </row>
    <row r="26" spans="1:8" s="266" customFormat="1">
      <c r="A26" s="261"/>
      <c r="C26" s="267" t="s">
        <v>29</v>
      </c>
      <c r="D26" s="268" t="s">
        <v>28</v>
      </c>
      <c r="E26" s="265">
        <f>4.3+10+5*2+7*4+2*4.3+5*2</f>
        <v>70.900000000000006</v>
      </c>
      <c r="F26" s="342">
        <v>0</v>
      </c>
      <c r="G26" s="349">
        <f>E26*F26</f>
        <v>0</v>
      </c>
    </row>
    <row r="27" spans="1:8" s="266" customFormat="1">
      <c r="A27" s="261"/>
      <c r="C27" s="267"/>
      <c r="D27" s="268"/>
      <c r="E27" s="265"/>
      <c r="F27" s="342"/>
      <c r="G27" s="349"/>
    </row>
    <row r="28" spans="1:8" s="266" customFormat="1" ht="89.25">
      <c r="A28" s="261" t="s">
        <v>30</v>
      </c>
      <c r="C28" s="267" t="s">
        <v>250</v>
      </c>
      <c r="D28" s="268"/>
      <c r="E28" s="265"/>
      <c r="F28" s="342"/>
      <c r="G28" s="349"/>
    </row>
    <row r="29" spans="1:8" s="266" customFormat="1">
      <c r="A29" s="261"/>
      <c r="C29" s="267"/>
      <c r="D29" s="268" t="s">
        <v>28</v>
      </c>
      <c r="E29" s="265">
        <f>8.9*5+5.2+2*4.5+8.9</f>
        <v>67.600000000000009</v>
      </c>
      <c r="F29" s="342">
        <v>0</v>
      </c>
      <c r="G29" s="349">
        <f>E29*F29</f>
        <v>0</v>
      </c>
    </row>
    <row r="30" spans="1:8" s="266" customFormat="1" ht="56.25" customHeight="1">
      <c r="A30" s="261" t="s">
        <v>34</v>
      </c>
      <c r="C30" s="283" t="s">
        <v>251</v>
      </c>
      <c r="D30" s="268"/>
      <c r="E30" s="265"/>
      <c r="F30" s="342"/>
      <c r="G30" s="342"/>
    </row>
    <row r="31" spans="1:8" s="285" customFormat="1">
      <c r="A31" s="284"/>
      <c r="C31" s="267"/>
      <c r="D31" s="286" t="s">
        <v>28</v>
      </c>
      <c r="E31" s="8">
        <f>20+14+5.5+2.3+2*13.5+4.9+8.3+36+27.5</f>
        <v>145.5</v>
      </c>
      <c r="F31" s="342">
        <v>0</v>
      </c>
      <c r="G31" s="349">
        <f>E31*F31</f>
        <v>0</v>
      </c>
    </row>
    <row r="32" spans="1:8" s="285" customFormat="1" ht="76.5">
      <c r="A32" s="284" t="s">
        <v>36</v>
      </c>
      <c r="C32" s="287" t="s">
        <v>252</v>
      </c>
      <c r="D32" s="286"/>
      <c r="E32" s="8"/>
      <c r="F32" s="342"/>
      <c r="G32" s="349"/>
    </row>
    <row r="33" spans="1:7" s="285" customFormat="1">
      <c r="A33" s="284"/>
      <c r="C33" s="267"/>
      <c r="D33" s="286" t="s">
        <v>9</v>
      </c>
      <c r="E33" s="8">
        <v>15</v>
      </c>
      <c r="F33" s="342">
        <v>0</v>
      </c>
      <c r="G33" s="349">
        <f>E33*F33</f>
        <v>0</v>
      </c>
    </row>
    <row r="34" spans="1:7" s="285" customFormat="1" ht="25.5">
      <c r="A34" s="284" t="s">
        <v>253</v>
      </c>
      <c r="C34" s="288" t="s">
        <v>254</v>
      </c>
      <c r="D34" s="289"/>
      <c r="E34" s="290"/>
      <c r="F34" s="351"/>
      <c r="G34" s="351"/>
    </row>
    <row r="35" spans="1:7" s="285" customFormat="1">
      <c r="A35" s="284"/>
      <c r="C35" s="267"/>
      <c r="D35" s="289" t="s">
        <v>201</v>
      </c>
      <c r="E35" s="290">
        <v>1</v>
      </c>
      <c r="F35" s="351">
        <v>0</v>
      </c>
      <c r="G35" s="351">
        <f>E35*F35</f>
        <v>0</v>
      </c>
    </row>
    <row r="36" spans="1:7" s="285" customFormat="1">
      <c r="A36" s="284"/>
      <c r="C36" s="291"/>
      <c r="D36" s="286"/>
      <c r="E36" s="8"/>
      <c r="F36" s="352"/>
      <c r="G36" s="352"/>
    </row>
    <row r="37" spans="1:7" s="285" customFormat="1" ht="25.5">
      <c r="A37" s="292"/>
      <c r="B37" s="293" t="s">
        <v>4</v>
      </c>
      <c r="C37" s="294" t="s">
        <v>40</v>
      </c>
      <c r="D37" s="295"/>
      <c r="E37" s="12"/>
      <c r="F37" s="353"/>
      <c r="G37" s="354">
        <f>SUM(G11:G36)</f>
        <v>0</v>
      </c>
    </row>
    <row r="38" spans="1:7" s="285" customFormat="1">
      <c r="A38" s="284"/>
      <c r="C38" s="291"/>
      <c r="D38" s="286"/>
      <c r="E38" s="8"/>
      <c r="F38" s="352"/>
      <c r="G38" s="352"/>
    </row>
    <row r="39" spans="1:7" s="300" customFormat="1" ht="31.5" customHeight="1">
      <c r="A39" s="296"/>
      <c r="B39" s="297" t="s">
        <v>41</v>
      </c>
      <c r="C39" s="298" t="s">
        <v>42</v>
      </c>
      <c r="D39" s="299"/>
      <c r="E39" s="20"/>
      <c r="F39" s="355"/>
      <c r="G39" s="355"/>
    </row>
    <row r="40" spans="1:7" s="285" customFormat="1">
      <c r="A40" s="284"/>
      <c r="C40" s="291"/>
      <c r="D40" s="286"/>
      <c r="E40" s="8"/>
      <c r="F40" s="352"/>
      <c r="G40" s="352"/>
    </row>
    <row r="41" spans="1:7" s="302" customFormat="1" ht="183.75" customHeight="1">
      <c r="A41" s="284" t="s">
        <v>7</v>
      </c>
      <c r="B41" s="285"/>
      <c r="C41" s="301" t="s">
        <v>255</v>
      </c>
      <c r="D41" s="286"/>
      <c r="E41" s="8"/>
      <c r="F41" s="352"/>
      <c r="G41" s="352"/>
    </row>
    <row r="42" spans="1:7" s="302" customFormat="1">
      <c r="A42" s="284"/>
      <c r="B42" s="285"/>
      <c r="C42" s="267"/>
      <c r="D42" s="286" t="s">
        <v>9</v>
      </c>
      <c r="E42" s="8">
        <f>211.8*0.1</f>
        <v>21.180000000000003</v>
      </c>
      <c r="F42" s="342">
        <v>0</v>
      </c>
      <c r="G42" s="349">
        <f>E42*F42</f>
        <v>0</v>
      </c>
    </row>
    <row r="43" spans="1:7" s="302" customFormat="1" ht="82.5" customHeight="1">
      <c r="A43" s="284" t="s">
        <v>10</v>
      </c>
      <c r="B43" s="285"/>
      <c r="C43" s="287" t="s">
        <v>256</v>
      </c>
      <c r="D43" s="286"/>
      <c r="E43" s="8"/>
      <c r="F43" s="352"/>
      <c r="G43" s="352"/>
    </row>
    <row r="44" spans="1:7" s="302" customFormat="1">
      <c r="A44" s="284"/>
      <c r="B44" s="285"/>
      <c r="C44" s="267"/>
      <c r="D44" s="286" t="s">
        <v>9</v>
      </c>
      <c r="E44" s="8">
        <f>211.8*0.75</f>
        <v>158.85000000000002</v>
      </c>
      <c r="F44" s="342">
        <v>0</v>
      </c>
      <c r="G44" s="349">
        <f>E44*F44</f>
        <v>0</v>
      </c>
    </row>
    <row r="45" spans="1:7" s="304" customFormat="1" ht="107.25" customHeight="1">
      <c r="A45" s="303" t="s">
        <v>13</v>
      </c>
      <c r="C45" s="301" t="s">
        <v>45</v>
      </c>
      <c r="D45" s="276"/>
      <c r="E45" s="277"/>
      <c r="F45" s="350"/>
      <c r="G45" s="350"/>
    </row>
    <row r="46" spans="1:7" s="304" customFormat="1">
      <c r="A46" s="303"/>
      <c r="C46" s="305"/>
      <c r="D46" s="281" t="s">
        <v>9</v>
      </c>
      <c r="E46" s="282">
        <f>E23</f>
        <v>407</v>
      </c>
      <c r="F46" s="350">
        <v>0</v>
      </c>
      <c r="G46" s="349">
        <f>E46*F46</f>
        <v>0</v>
      </c>
    </row>
    <row r="47" spans="1:7" s="285" customFormat="1" ht="25.5">
      <c r="A47" s="292"/>
      <c r="B47" s="293" t="s">
        <v>41</v>
      </c>
      <c r="C47" s="294" t="s">
        <v>47</v>
      </c>
      <c r="D47" s="295"/>
      <c r="E47" s="12"/>
      <c r="F47" s="353"/>
      <c r="G47" s="354">
        <f>SUM(G42:G46)</f>
        <v>0</v>
      </c>
    </row>
    <row r="48" spans="1:7" s="285" customFormat="1">
      <c r="A48" s="284"/>
      <c r="C48" s="291"/>
      <c r="D48" s="286"/>
      <c r="E48" s="8"/>
      <c r="F48" s="352"/>
      <c r="G48" s="352"/>
    </row>
    <row r="49" spans="1:7" s="300" customFormat="1" ht="31.5" customHeight="1">
      <c r="A49" s="296"/>
      <c r="B49" s="297" t="s">
        <v>48</v>
      </c>
      <c r="C49" s="298" t="s">
        <v>49</v>
      </c>
      <c r="D49" s="299"/>
      <c r="E49" s="20"/>
      <c r="F49" s="355"/>
      <c r="G49" s="355"/>
    </row>
    <row r="51" spans="1:7" s="285" customFormat="1" ht="106.5" customHeight="1">
      <c r="A51" s="284" t="s">
        <v>7</v>
      </c>
      <c r="C51" s="269" t="s">
        <v>51</v>
      </c>
      <c r="D51" s="286"/>
      <c r="E51" s="8"/>
      <c r="F51" s="352"/>
      <c r="G51" s="352"/>
    </row>
    <row r="52" spans="1:7">
      <c r="C52" s="267"/>
      <c r="D52" s="268" t="s">
        <v>28</v>
      </c>
      <c r="E52" s="265">
        <f>E25</f>
        <v>105</v>
      </c>
      <c r="F52" s="352">
        <v>0</v>
      </c>
      <c r="G52" s="349">
        <f>E52*F52</f>
        <v>0</v>
      </c>
    </row>
    <row r="53" spans="1:7" ht="121.5" customHeight="1">
      <c r="A53" s="239" t="s">
        <v>10</v>
      </c>
      <c r="C53" s="306" t="s">
        <v>52</v>
      </c>
    </row>
    <row r="54" spans="1:7">
      <c r="C54" s="267"/>
      <c r="D54" s="268" t="s">
        <v>28</v>
      </c>
      <c r="E54" s="265">
        <f>E26</f>
        <v>70.900000000000006</v>
      </c>
      <c r="F54" s="352">
        <v>0</v>
      </c>
      <c r="G54" s="349">
        <f>E54*F54</f>
        <v>0</v>
      </c>
    </row>
    <row r="55" spans="1:7" s="304" customFormat="1" ht="90.75" customHeight="1">
      <c r="A55" s="303" t="s">
        <v>13</v>
      </c>
      <c r="C55" s="307" t="s">
        <v>257</v>
      </c>
      <c r="D55" s="276"/>
      <c r="E55" s="277"/>
      <c r="F55" s="350"/>
      <c r="G55" s="350"/>
    </row>
    <row r="56" spans="1:7" s="285" customFormat="1">
      <c r="A56" s="284"/>
      <c r="C56" s="267" t="s">
        <v>258</v>
      </c>
      <c r="D56" s="286" t="s">
        <v>28</v>
      </c>
      <c r="E56" s="308">
        <v>20</v>
      </c>
      <c r="F56" s="352">
        <v>0</v>
      </c>
      <c r="G56" s="349">
        <f>E56*F56</f>
        <v>0</v>
      </c>
    </row>
    <row r="57" spans="1:7" s="285" customFormat="1">
      <c r="A57" s="284"/>
      <c r="C57" s="267" t="s">
        <v>259</v>
      </c>
      <c r="D57" s="286" t="s">
        <v>28</v>
      </c>
      <c r="E57" s="8">
        <f>14+5.5+2.3</f>
        <v>21.8</v>
      </c>
      <c r="F57" s="352">
        <v>0</v>
      </c>
      <c r="G57" s="349">
        <f>E57*F57</f>
        <v>0</v>
      </c>
    </row>
    <row r="58" spans="1:7" s="285" customFormat="1">
      <c r="A58" s="284"/>
      <c r="C58" s="267" t="s">
        <v>260</v>
      </c>
      <c r="D58" s="286" t="s">
        <v>28</v>
      </c>
      <c r="E58" s="8">
        <f>2*13.5+4.9+8.3+36+27.5</f>
        <v>103.7</v>
      </c>
      <c r="F58" s="352">
        <v>0</v>
      </c>
      <c r="G58" s="349">
        <f>E58*F58</f>
        <v>0</v>
      </c>
    </row>
    <row r="59" spans="1:7" s="285" customFormat="1">
      <c r="A59" s="284"/>
      <c r="C59" s="291"/>
      <c r="D59" s="286"/>
      <c r="E59" s="8"/>
      <c r="F59" s="352"/>
      <c r="G59" s="349"/>
    </row>
    <row r="60" spans="1:7" s="285" customFormat="1" ht="159" customHeight="1">
      <c r="A60" s="284" t="s">
        <v>23</v>
      </c>
      <c r="C60" s="263" t="s">
        <v>261</v>
      </c>
      <c r="D60" s="286"/>
      <c r="E60" s="8"/>
      <c r="F60" s="352"/>
      <c r="G60" s="352"/>
    </row>
    <row r="61" spans="1:7" ht="18.75" customHeight="1">
      <c r="C61" s="267"/>
      <c r="D61" s="268" t="s">
        <v>28</v>
      </c>
      <c r="E61" s="265">
        <v>267.60000000000002</v>
      </c>
      <c r="F61" s="344">
        <v>0</v>
      </c>
      <c r="G61" s="349">
        <f>E61*F61</f>
        <v>0</v>
      </c>
    </row>
    <row r="62" spans="1:7" ht="40.5" customHeight="1">
      <c r="A62" s="239" t="s">
        <v>25</v>
      </c>
      <c r="C62" s="309" t="s">
        <v>262</v>
      </c>
      <c r="D62" s="310"/>
      <c r="E62" s="311"/>
      <c r="F62" s="311"/>
      <c r="G62" s="311"/>
    </row>
    <row r="63" spans="1:7" ht="18.75" customHeight="1">
      <c r="C63" s="267"/>
      <c r="D63" s="310" t="s">
        <v>16</v>
      </c>
      <c r="E63" s="311">
        <v>28</v>
      </c>
      <c r="F63" s="311">
        <v>0</v>
      </c>
      <c r="G63" s="311">
        <f>E63*F63</f>
        <v>0</v>
      </c>
    </row>
    <row r="64" spans="1:7">
      <c r="G64" s="349"/>
    </row>
    <row r="65" spans="1:7" s="285" customFormat="1">
      <c r="A65" s="292"/>
      <c r="B65" s="293" t="s">
        <v>48</v>
      </c>
      <c r="C65" s="294" t="s">
        <v>55</v>
      </c>
      <c r="D65" s="295"/>
      <c r="E65" s="12"/>
      <c r="F65" s="353"/>
      <c r="G65" s="354">
        <f>SUM(G51:G64)</f>
        <v>0</v>
      </c>
    </row>
    <row r="67" spans="1:7" s="300" customFormat="1" ht="31.5" customHeight="1">
      <c r="A67" s="296"/>
      <c r="B67" s="297" t="s">
        <v>56</v>
      </c>
      <c r="C67" s="298" t="s">
        <v>57</v>
      </c>
      <c r="D67" s="299"/>
      <c r="E67" s="20"/>
      <c r="F67" s="355"/>
      <c r="G67" s="355"/>
    </row>
    <row r="69" spans="1:7" ht="181.5" customHeight="1">
      <c r="C69" s="573" t="s">
        <v>58</v>
      </c>
      <c r="D69" s="570"/>
      <c r="E69" s="570"/>
      <c r="F69" s="570"/>
      <c r="G69" s="570"/>
    </row>
    <row r="71" spans="1:7" ht="145.5" customHeight="1">
      <c r="A71" s="239" t="s">
        <v>7</v>
      </c>
      <c r="C71" s="313" t="s">
        <v>263</v>
      </c>
    </row>
    <row r="72" spans="1:7" s="315" customFormat="1" ht="207.75" customHeight="1">
      <c r="A72" s="314"/>
      <c r="C72" s="316" t="s">
        <v>60</v>
      </c>
      <c r="D72" s="317"/>
      <c r="E72" s="318"/>
      <c r="F72" s="356"/>
      <c r="G72" s="356"/>
    </row>
    <row r="73" spans="1:7" s="315" customFormat="1">
      <c r="A73" s="314"/>
      <c r="C73" s="275" t="s">
        <v>245</v>
      </c>
      <c r="D73" s="276" t="s">
        <v>16</v>
      </c>
      <c r="E73" s="277">
        <v>1</v>
      </c>
      <c r="F73" s="349">
        <v>0</v>
      </c>
      <c r="G73" s="349">
        <f>E73*F73</f>
        <v>0</v>
      </c>
    </row>
    <row r="74" spans="1:7" s="315" customFormat="1">
      <c r="A74" s="314"/>
      <c r="C74" s="275" t="s">
        <v>246</v>
      </c>
      <c r="D74" s="276" t="s">
        <v>16</v>
      </c>
      <c r="E74" s="277">
        <v>10</v>
      </c>
      <c r="F74" s="349">
        <v>0</v>
      </c>
      <c r="G74" s="349">
        <f>E74*F74</f>
        <v>0</v>
      </c>
    </row>
    <row r="75" spans="1:7" s="315" customFormat="1">
      <c r="A75" s="314"/>
      <c r="C75" s="275" t="s">
        <v>247</v>
      </c>
      <c r="D75" s="276" t="s">
        <v>16</v>
      </c>
      <c r="E75" s="277">
        <v>2</v>
      </c>
      <c r="F75" s="349">
        <v>0</v>
      </c>
      <c r="G75" s="349">
        <f>E75*F75</f>
        <v>0</v>
      </c>
    </row>
    <row r="76" spans="1:7" s="315" customFormat="1" ht="25.5">
      <c r="A76" s="314"/>
      <c r="C76" s="280" t="s">
        <v>248</v>
      </c>
      <c r="D76" s="281" t="s">
        <v>16</v>
      </c>
      <c r="E76" s="282">
        <v>4</v>
      </c>
      <c r="F76" s="349">
        <v>0</v>
      </c>
      <c r="G76" s="349">
        <f>E76*F76</f>
        <v>0</v>
      </c>
    </row>
    <row r="77" spans="1:7" s="315" customFormat="1" ht="25.5">
      <c r="A77" s="314"/>
      <c r="C77" s="280" t="s">
        <v>264</v>
      </c>
      <c r="D77" s="281" t="s">
        <v>16</v>
      </c>
      <c r="E77" s="282">
        <v>4</v>
      </c>
      <c r="F77" s="349">
        <v>0</v>
      </c>
      <c r="G77" s="349">
        <f>E77*F77</f>
        <v>0</v>
      </c>
    </row>
    <row r="78" spans="1:7" s="315" customFormat="1">
      <c r="A78" s="314"/>
      <c r="C78" s="275"/>
      <c r="D78" s="276"/>
      <c r="E78" s="277"/>
      <c r="F78" s="349"/>
      <c r="G78" s="349"/>
    </row>
    <row r="79" spans="1:7" s="315" customFormat="1" ht="66.75" customHeight="1">
      <c r="A79" s="314" t="s">
        <v>265</v>
      </c>
      <c r="C79" s="307" t="s">
        <v>266</v>
      </c>
      <c r="D79" s="276"/>
      <c r="E79" s="277"/>
      <c r="F79" s="349"/>
      <c r="G79" s="349"/>
    </row>
    <row r="80" spans="1:7" s="315" customFormat="1">
      <c r="A80" s="314"/>
      <c r="C80" s="267" t="s">
        <v>267</v>
      </c>
      <c r="D80" s="268" t="s">
        <v>16</v>
      </c>
      <c r="E80" s="265">
        <v>4</v>
      </c>
      <c r="F80" s="342">
        <v>0</v>
      </c>
      <c r="G80" s="342">
        <f>E80*F80</f>
        <v>0</v>
      </c>
    </row>
    <row r="81" spans="1:7" s="315" customFormat="1">
      <c r="A81" s="314"/>
      <c r="C81" s="267" t="s">
        <v>268</v>
      </c>
      <c r="D81" s="268" t="s">
        <v>16</v>
      </c>
      <c r="E81" s="265">
        <v>4</v>
      </c>
      <c r="F81" s="342">
        <v>0</v>
      </c>
      <c r="G81" s="342">
        <f>E81*F81</f>
        <v>0</v>
      </c>
    </row>
    <row r="82" spans="1:7" s="315" customFormat="1">
      <c r="A82" s="314"/>
      <c r="C82" s="275"/>
      <c r="D82" s="276"/>
      <c r="E82" s="277"/>
      <c r="F82" s="349"/>
      <c r="G82" s="349"/>
    </row>
    <row r="83" spans="1:7" s="315" customFormat="1" ht="243.75" customHeight="1">
      <c r="A83" s="314" t="s">
        <v>10</v>
      </c>
      <c r="C83" s="301" t="s">
        <v>269</v>
      </c>
      <c r="D83" s="276"/>
      <c r="E83" s="277"/>
      <c r="F83" s="356"/>
      <c r="G83" s="356"/>
    </row>
    <row r="84" spans="1:7" s="315" customFormat="1" ht="25.5">
      <c r="A84" s="314"/>
      <c r="C84" s="275" t="s">
        <v>244</v>
      </c>
      <c r="D84" s="276" t="s">
        <v>16</v>
      </c>
      <c r="E84" s="277">
        <v>1</v>
      </c>
      <c r="F84" s="349">
        <v>0</v>
      </c>
      <c r="G84" s="349">
        <f>E84*F84</f>
        <v>0</v>
      </c>
    </row>
    <row r="85" spans="1:7" s="315" customFormat="1">
      <c r="A85" s="314"/>
      <c r="C85" s="275"/>
      <c r="D85" s="276"/>
      <c r="E85" s="277"/>
      <c r="F85" s="356"/>
      <c r="G85" s="349"/>
    </row>
    <row r="86" spans="1:7" s="315" customFormat="1" ht="69" customHeight="1">
      <c r="A86" s="314" t="s">
        <v>13</v>
      </c>
      <c r="C86" s="307" t="s">
        <v>63</v>
      </c>
      <c r="D86" s="276"/>
      <c r="E86" s="277"/>
      <c r="F86" s="356"/>
      <c r="G86" s="356"/>
    </row>
    <row r="87" spans="1:7" s="315" customFormat="1">
      <c r="A87" s="314"/>
      <c r="C87" s="267"/>
      <c r="D87" s="276" t="s">
        <v>28</v>
      </c>
      <c r="E87" s="277">
        <v>73</v>
      </c>
      <c r="F87" s="356">
        <v>0</v>
      </c>
      <c r="G87" s="349">
        <f>E87*F87</f>
        <v>0</v>
      </c>
    </row>
    <row r="88" spans="1:7">
      <c r="C88" s="319"/>
      <c r="D88" s="286"/>
      <c r="E88" s="8"/>
    </row>
    <row r="89" spans="1:7" s="285" customFormat="1" ht="13.5" customHeight="1">
      <c r="A89" s="292"/>
      <c r="B89" s="293" t="s">
        <v>56</v>
      </c>
      <c r="C89" s="294" t="s">
        <v>64</v>
      </c>
      <c r="D89" s="295"/>
      <c r="E89" s="12"/>
      <c r="F89" s="353"/>
      <c r="G89" s="354">
        <f>SUM(G73:G88)</f>
        <v>0</v>
      </c>
    </row>
    <row r="91" spans="1:7" s="300" customFormat="1" ht="31.5" customHeight="1">
      <c r="A91" s="296"/>
      <c r="B91" s="297" t="s">
        <v>65</v>
      </c>
      <c r="C91" s="298" t="s">
        <v>66</v>
      </c>
      <c r="D91" s="299"/>
      <c r="E91" s="20"/>
      <c r="F91" s="355"/>
      <c r="G91" s="355"/>
    </row>
    <row r="93" spans="1:7" ht="68.25" customHeight="1">
      <c r="C93" s="571" t="s">
        <v>270</v>
      </c>
      <c r="D93" s="570"/>
      <c r="E93" s="570"/>
      <c r="F93" s="570"/>
      <c r="G93" s="570"/>
    </row>
    <row r="94" spans="1:7" ht="79.5" customHeight="1">
      <c r="C94" s="571" t="s">
        <v>68</v>
      </c>
      <c r="D94" s="574"/>
      <c r="E94" s="575"/>
      <c r="F94" s="575"/>
      <c r="G94" s="575"/>
    </row>
    <row r="95" spans="1:7" ht="83.25" customHeight="1">
      <c r="C95" s="576" t="s">
        <v>69</v>
      </c>
      <c r="D95" s="570"/>
      <c r="E95" s="570"/>
      <c r="F95" s="570"/>
      <c r="G95" s="570"/>
    </row>
    <row r="96" spans="1:7" ht="42" customHeight="1">
      <c r="C96" s="571" t="s">
        <v>70</v>
      </c>
      <c r="D96" s="570"/>
      <c r="E96" s="570"/>
      <c r="F96" s="570"/>
      <c r="G96" s="570"/>
    </row>
    <row r="97" spans="1:7" ht="54" customHeight="1">
      <c r="C97" s="569" t="s">
        <v>71</v>
      </c>
      <c r="D97" s="570"/>
      <c r="E97" s="570"/>
      <c r="F97" s="570"/>
      <c r="G97" s="570"/>
    </row>
    <row r="98" spans="1:7" ht="17.25" customHeight="1">
      <c r="C98" s="571" t="s">
        <v>271</v>
      </c>
      <c r="D98" s="570"/>
      <c r="E98" s="570"/>
      <c r="F98" s="570"/>
      <c r="G98" s="570"/>
    </row>
    <row r="100" spans="1:7" ht="42.75" customHeight="1">
      <c r="A100" s="239" t="s">
        <v>7</v>
      </c>
      <c r="C100" s="263" t="s">
        <v>72</v>
      </c>
    </row>
    <row r="101" spans="1:7">
      <c r="C101" s="267"/>
      <c r="D101" s="242" t="s">
        <v>9</v>
      </c>
      <c r="E101" s="265">
        <f>(187+397+191+402+169+45+27+85+334+198)-558.3-E107</f>
        <v>1353.4</v>
      </c>
      <c r="F101" s="344">
        <v>0</v>
      </c>
      <c r="G101" s="349">
        <f>E101*F101</f>
        <v>0</v>
      </c>
    </row>
    <row r="102" spans="1:7" ht="54.75" customHeight="1">
      <c r="A102" s="239" t="s">
        <v>10</v>
      </c>
      <c r="C102" s="263" t="s">
        <v>73</v>
      </c>
    </row>
    <row r="103" spans="1:7">
      <c r="C103" s="267"/>
      <c r="D103" s="242" t="s">
        <v>9</v>
      </c>
      <c r="E103" s="243">
        <v>40</v>
      </c>
      <c r="F103" s="344">
        <v>0</v>
      </c>
      <c r="G103" s="349">
        <f>E103*F103</f>
        <v>0</v>
      </c>
    </row>
    <row r="104" spans="1:7" ht="39" customHeight="1">
      <c r="A104" s="239" t="s">
        <v>13</v>
      </c>
      <c r="C104" s="263" t="s">
        <v>272</v>
      </c>
    </row>
    <row r="105" spans="1:7">
      <c r="C105" s="267"/>
      <c r="D105" s="242" t="s">
        <v>44</v>
      </c>
      <c r="E105" s="243">
        <v>710</v>
      </c>
      <c r="F105" s="344">
        <v>0</v>
      </c>
      <c r="G105" s="349">
        <f>E105*F105</f>
        <v>0</v>
      </c>
    </row>
    <row r="106" spans="1:7" ht="30.75" customHeight="1">
      <c r="A106" s="239" t="s">
        <v>23</v>
      </c>
      <c r="C106" s="263" t="s">
        <v>76</v>
      </c>
    </row>
    <row r="107" spans="1:7">
      <c r="C107" s="267"/>
      <c r="D107" s="242" t="s">
        <v>9</v>
      </c>
      <c r="E107" s="243">
        <f>(196+50.6)*0.5</f>
        <v>123.3</v>
      </c>
      <c r="F107" s="344">
        <v>0</v>
      </c>
      <c r="G107" s="349">
        <f>E107*F107</f>
        <v>0</v>
      </c>
    </row>
    <row r="108" spans="1:7" ht="27" customHeight="1">
      <c r="A108" s="239" t="s">
        <v>25</v>
      </c>
      <c r="C108" s="263" t="s">
        <v>77</v>
      </c>
    </row>
    <row r="109" spans="1:7">
      <c r="C109" s="267"/>
      <c r="D109" s="242" t="s">
        <v>9</v>
      </c>
      <c r="E109" s="243">
        <f>8.3*4*1.2</f>
        <v>39.840000000000003</v>
      </c>
      <c r="F109" s="344">
        <v>0</v>
      </c>
      <c r="G109" s="349">
        <f>E109*F109</f>
        <v>0</v>
      </c>
    </row>
    <row r="110" spans="1:7" ht="25.5">
      <c r="A110" s="239" t="s">
        <v>30</v>
      </c>
      <c r="C110" s="263" t="s">
        <v>273</v>
      </c>
      <c r="E110" s="320"/>
    </row>
    <row r="111" spans="1:7">
      <c r="C111" s="267"/>
      <c r="D111" s="242" t="s">
        <v>9</v>
      </c>
      <c r="E111" s="320">
        <v>20</v>
      </c>
      <c r="F111" s="344">
        <v>0</v>
      </c>
      <c r="G111" s="349">
        <f>E111*F111</f>
        <v>0</v>
      </c>
    </row>
    <row r="112" spans="1:7" ht="78.75" customHeight="1">
      <c r="A112" s="239" t="s">
        <v>34</v>
      </c>
      <c r="C112" s="313" t="s">
        <v>78</v>
      </c>
    </row>
    <row r="113" spans="1:7">
      <c r="C113" s="267"/>
      <c r="D113" s="242" t="s">
        <v>9</v>
      </c>
      <c r="E113" s="243">
        <f>E61</f>
        <v>267.60000000000002</v>
      </c>
      <c r="F113" s="344">
        <v>0</v>
      </c>
      <c r="G113" s="349">
        <f>E113*F113</f>
        <v>0</v>
      </c>
    </row>
    <row r="115" spans="1:7" s="285" customFormat="1">
      <c r="A115" s="292"/>
      <c r="B115" s="293" t="s">
        <v>65</v>
      </c>
      <c r="C115" s="294" t="s">
        <v>79</v>
      </c>
      <c r="D115" s="295"/>
      <c r="E115" s="12"/>
      <c r="F115" s="353"/>
      <c r="G115" s="354">
        <f>SUM(G101:G114)</f>
        <v>0</v>
      </c>
    </row>
    <row r="117" spans="1:7" s="300" customFormat="1" ht="31.5" customHeight="1">
      <c r="A117" s="296"/>
      <c r="B117" s="297" t="s">
        <v>80</v>
      </c>
      <c r="C117" s="298" t="s">
        <v>81</v>
      </c>
      <c r="D117" s="299"/>
      <c r="E117" s="20"/>
      <c r="F117" s="355"/>
      <c r="G117" s="355"/>
    </row>
    <row r="119" spans="1:7" ht="30" customHeight="1">
      <c r="A119" s="239" t="s">
        <v>7</v>
      </c>
      <c r="C119" s="306" t="s">
        <v>83</v>
      </c>
    </row>
    <row r="120" spans="1:7">
      <c r="D120" s="242" t="s">
        <v>16</v>
      </c>
      <c r="E120" s="243">
        <v>12</v>
      </c>
      <c r="F120" s="344">
        <v>0</v>
      </c>
      <c r="G120" s="344">
        <f>E120*F120</f>
        <v>0</v>
      </c>
    </row>
    <row r="121" spans="1:7" ht="42.75" customHeight="1">
      <c r="A121" s="239" t="s">
        <v>10</v>
      </c>
      <c r="C121" s="306" t="s">
        <v>84</v>
      </c>
    </row>
    <row r="122" spans="1:7">
      <c r="D122" s="242" t="s">
        <v>12</v>
      </c>
      <c r="E122" s="243">
        <v>1</v>
      </c>
      <c r="F122" s="344">
        <v>0</v>
      </c>
      <c r="G122" s="344">
        <f>E122*F122</f>
        <v>0</v>
      </c>
    </row>
    <row r="123" spans="1:7" ht="71.25" customHeight="1">
      <c r="A123" s="239" t="s">
        <v>13</v>
      </c>
      <c r="C123" s="306" t="s">
        <v>85</v>
      </c>
    </row>
    <row r="124" spans="1:7">
      <c r="D124" s="242" t="s">
        <v>12</v>
      </c>
      <c r="E124" s="243">
        <v>1</v>
      </c>
      <c r="F124" s="344">
        <v>0</v>
      </c>
      <c r="G124" s="344">
        <f>E124*F124</f>
        <v>0</v>
      </c>
    </row>
    <row r="126" spans="1:7" s="285" customFormat="1">
      <c r="A126" s="292"/>
      <c r="B126" s="293" t="s">
        <v>80</v>
      </c>
      <c r="C126" s="294" t="s">
        <v>86</v>
      </c>
      <c r="D126" s="295"/>
      <c r="E126" s="12"/>
      <c r="F126" s="353"/>
      <c r="G126" s="354">
        <f>SUM(G119:G125)</f>
        <v>0</v>
      </c>
    </row>
    <row r="129" spans="1:7" ht="18">
      <c r="A129" s="285"/>
      <c r="B129" s="285"/>
      <c r="C129" s="321" t="s">
        <v>87</v>
      </c>
      <c r="D129" s="240"/>
      <c r="E129" s="320"/>
    </row>
    <row r="130" spans="1:7">
      <c r="A130" s="285"/>
      <c r="B130" s="285"/>
      <c r="C130" s="240"/>
      <c r="D130" s="240"/>
      <c r="E130" s="320"/>
    </row>
    <row r="131" spans="1:7">
      <c r="A131" s="285"/>
      <c r="B131" s="322"/>
      <c r="C131" s="240"/>
      <c r="D131" s="320"/>
      <c r="E131" s="320"/>
    </row>
    <row r="132" spans="1:7">
      <c r="A132" s="285"/>
      <c r="B132" s="260" t="s">
        <v>4</v>
      </c>
      <c r="C132" s="323" t="s">
        <v>5</v>
      </c>
      <c r="D132" s="320"/>
      <c r="E132" s="324"/>
      <c r="G132" s="344">
        <f>G37</f>
        <v>0</v>
      </c>
    </row>
    <row r="133" spans="1:7">
      <c r="A133" s="285"/>
      <c r="B133" s="286"/>
      <c r="C133" s="240"/>
      <c r="D133" s="320"/>
      <c r="E133" s="324"/>
    </row>
    <row r="134" spans="1:7" ht="15.75" customHeight="1">
      <c r="A134" s="285"/>
      <c r="B134" s="325" t="s">
        <v>41</v>
      </c>
      <c r="C134" s="312" t="s">
        <v>42</v>
      </c>
      <c r="D134" s="320"/>
      <c r="E134" s="324"/>
      <c r="G134" s="344">
        <f>G47</f>
        <v>0</v>
      </c>
    </row>
    <row r="135" spans="1:7">
      <c r="A135" s="285"/>
      <c r="B135" s="325"/>
      <c r="D135" s="320"/>
      <c r="E135" s="324"/>
    </row>
    <row r="136" spans="1:7">
      <c r="A136" s="285"/>
      <c r="B136" s="242" t="s">
        <v>48</v>
      </c>
      <c r="C136" s="323" t="s">
        <v>49</v>
      </c>
      <c r="D136" s="320"/>
      <c r="E136" s="324"/>
      <c r="G136" s="344">
        <f>G65</f>
        <v>0</v>
      </c>
    </row>
    <row r="137" spans="1:7">
      <c r="A137" s="285"/>
      <c r="B137" s="242"/>
      <c r="C137" s="323"/>
      <c r="D137" s="320"/>
      <c r="E137" s="324"/>
    </row>
    <row r="138" spans="1:7">
      <c r="A138" s="285"/>
      <c r="B138" s="242" t="s">
        <v>56</v>
      </c>
      <c r="C138" s="323" t="s">
        <v>57</v>
      </c>
      <c r="D138" s="320"/>
      <c r="E138" s="324"/>
      <c r="G138" s="344">
        <f>G89</f>
        <v>0</v>
      </c>
    </row>
    <row r="139" spans="1:7">
      <c r="A139" s="285"/>
      <c r="B139" s="242"/>
      <c r="C139" s="323"/>
      <c r="D139" s="326"/>
      <c r="E139" s="327"/>
    </row>
    <row r="140" spans="1:7">
      <c r="A140" s="285"/>
      <c r="B140" s="242" t="s">
        <v>65</v>
      </c>
      <c r="C140" s="312" t="s">
        <v>66</v>
      </c>
      <c r="D140" s="326"/>
      <c r="E140" s="327"/>
      <c r="G140" s="344">
        <f>G115</f>
        <v>0</v>
      </c>
    </row>
    <row r="141" spans="1:7">
      <c r="A141" s="285"/>
      <c r="B141" s="286"/>
      <c r="C141" s="285"/>
      <c r="D141" s="326"/>
      <c r="E141" s="327"/>
    </row>
    <row r="142" spans="1:7">
      <c r="A142" s="285"/>
      <c r="B142" s="325" t="s">
        <v>80</v>
      </c>
      <c r="C142" s="312" t="s">
        <v>81</v>
      </c>
      <c r="D142" s="320"/>
      <c r="E142" s="324"/>
      <c r="G142" s="344">
        <f>G126</f>
        <v>0</v>
      </c>
    </row>
    <row r="143" spans="1:7">
      <c r="A143" s="285"/>
      <c r="B143" s="328"/>
      <c r="C143" s="329"/>
      <c r="D143" s="320"/>
      <c r="E143" s="324"/>
    </row>
    <row r="144" spans="1:7">
      <c r="A144" s="285"/>
      <c r="B144" s="330"/>
      <c r="C144" s="331"/>
      <c r="D144" s="332"/>
      <c r="E144" s="332"/>
      <c r="F144" s="357"/>
      <c r="G144" s="358"/>
    </row>
    <row r="145" spans="1:7">
      <c r="A145" s="259"/>
      <c r="B145" s="333"/>
      <c r="C145" s="334" t="s">
        <v>88</v>
      </c>
      <c r="D145" s="335"/>
      <c r="E145" s="327"/>
      <c r="F145" s="348"/>
      <c r="G145" s="359">
        <f>SUM(G132:G144)</f>
        <v>0</v>
      </c>
    </row>
    <row r="146" spans="1:7">
      <c r="A146" s="259"/>
      <c r="B146" s="333"/>
      <c r="C146" s="336" t="s">
        <v>89</v>
      </c>
      <c r="D146" s="336"/>
      <c r="E146" s="337"/>
      <c r="F146" s="348"/>
      <c r="G146" s="360">
        <f>G145*0.17</f>
        <v>0</v>
      </c>
    </row>
    <row r="147" spans="1:7">
      <c r="A147" s="259"/>
      <c r="B147" s="333"/>
      <c r="C147" s="338" t="s">
        <v>90</v>
      </c>
      <c r="D147" s="336"/>
      <c r="E147" s="337"/>
      <c r="F147" s="348"/>
      <c r="G147" s="359">
        <f>SUM(G145:G146)</f>
        <v>0</v>
      </c>
    </row>
    <row r="148" spans="1:7">
      <c r="A148" s="240"/>
      <c r="B148" s="339"/>
      <c r="C148" s="340"/>
      <c r="D148" s="340"/>
      <c r="E148" s="341"/>
      <c r="F148" s="361"/>
      <c r="G148" s="362"/>
    </row>
  </sheetData>
  <mergeCells count="8">
    <mergeCell ref="C97:G97"/>
    <mergeCell ref="C98:G98"/>
    <mergeCell ref="C8:G8"/>
    <mergeCell ref="C69:G69"/>
    <mergeCell ref="C93:G93"/>
    <mergeCell ref="C94:G94"/>
    <mergeCell ref="C95:G95"/>
    <mergeCell ref="C96:G96"/>
  </mergeCells>
  <pageMargins left="0.75" right="0.75" top="1" bottom="0.76" header="0.52" footer="0.55000000000000004"/>
  <pageSetup paperSize="9" scale="92" orientation="portrait" horizontalDpi="300" verticalDpi="30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56C30-E86B-4683-8481-A8B74178E8DF}">
  <sheetPr>
    <tabColor theme="5" tint="0.59999389629810485"/>
  </sheetPr>
  <dimension ref="A2:G87"/>
  <sheetViews>
    <sheetView topLeftCell="A66" zoomScale="85" zoomScaleNormal="85" workbookViewId="0">
      <selection activeCell="F82" sqref="F82"/>
    </sheetView>
  </sheetViews>
  <sheetFormatPr defaultRowHeight="15"/>
  <cols>
    <col min="1" max="1" width="5.7109375" style="222" customWidth="1"/>
    <col min="2" max="2" width="72.5703125" customWidth="1"/>
    <col min="3" max="3" width="9.42578125" style="485" customWidth="1"/>
    <col min="4" max="4" width="9.140625" style="485" customWidth="1"/>
    <col min="5" max="5" width="10.28515625" customWidth="1"/>
    <col min="6" max="6" width="10" customWidth="1"/>
  </cols>
  <sheetData>
    <row r="2" spans="1:7" ht="23.25">
      <c r="A2" s="605" t="s">
        <v>91</v>
      </c>
      <c r="B2" s="605"/>
      <c r="C2" s="605"/>
      <c r="D2" s="605"/>
      <c r="E2" s="605"/>
      <c r="F2" s="605"/>
    </row>
    <row r="3" spans="1:7" ht="35.25" customHeight="1">
      <c r="A3" s="606" t="s">
        <v>292</v>
      </c>
      <c r="B3" s="606"/>
      <c r="C3" s="606"/>
      <c r="D3" s="606"/>
      <c r="E3" s="606"/>
      <c r="F3" s="606"/>
    </row>
    <row r="4" spans="1:7" ht="18.75" customHeight="1">
      <c r="A4" s="607" t="s">
        <v>293</v>
      </c>
      <c r="B4" s="607"/>
      <c r="C4" s="607"/>
      <c r="D4" s="607"/>
      <c r="E4" s="607"/>
      <c r="F4" s="607"/>
    </row>
    <row r="5" spans="1:7" ht="30">
      <c r="A5" s="383" t="s">
        <v>294</v>
      </c>
      <c r="B5" s="384" t="s">
        <v>94</v>
      </c>
      <c r="C5" s="385" t="s">
        <v>233</v>
      </c>
      <c r="D5" s="386" t="s">
        <v>1</v>
      </c>
      <c r="E5" s="387" t="s">
        <v>96</v>
      </c>
      <c r="F5" s="388" t="s">
        <v>97</v>
      </c>
    </row>
    <row r="6" spans="1:7" ht="23.25" customHeight="1">
      <c r="A6" s="591" t="s">
        <v>295</v>
      </c>
      <c r="B6" s="592"/>
      <c r="C6" s="592"/>
      <c r="D6" s="592"/>
      <c r="E6" s="592"/>
      <c r="F6" s="593"/>
      <c r="G6" s="389"/>
    </row>
    <row r="7" spans="1:7" ht="30">
      <c r="A7" s="390" t="s">
        <v>99</v>
      </c>
      <c r="B7" s="391" t="s">
        <v>100</v>
      </c>
      <c r="C7" s="392" t="s">
        <v>44</v>
      </c>
      <c r="D7" s="392">
        <v>1000</v>
      </c>
      <c r="E7" s="392"/>
      <c r="F7" s="393">
        <f>E7*D7</f>
        <v>0</v>
      </c>
    </row>
    <row r="8" spans="1:7" ht="75">
      <c r="A8" s="390" t="s">
        <v>101</v>
      </c>
      <c r="B8" s="394" t="s">
        <v>102</v>
      </c>
      <c r="C8" s="392" t="s">
        <v>103</v>
      </c>
      <c r="D8" s="392">
        <v>1</v>
      </c>
      <c r="E8" s="392"/>
      <c r="F8" s="393">
        <f t="shared" ref="F8:F15" si="0">E8*D8</f>
        <v>0</v>
      </c>
    </row>
    <row r="9" spans="1:7" ht="30">
      <c r="A9" s="390" t="s">
        <v>104</v>
      </c>
      <c r="B9" s="391" t="s">
        <v>105</v>
      </c>
      <c r="C9" s="395" t="s">
        <v>9</v>
      </c>
      <c r="D9" s="395">
        <v>500</v>
      </c>
      <c r="E9" s="395"/>
      <c r="F9" s="393">
        <f t="shared" si="0"/>
        <v>0</v>
      </c>
    </row>
    <row r="10" spans="1:7" ht="30">
      <c r="A10" s="390" t="s">
        <v>106</v>
      </c>
      <c r="B10" s="391" t="s">
        <v>107</v>
      </c>
      <c r="C10" s="395" t="s">
        <v>296</v>
      </c>
      <c r="D10" s="395">
        <v>1</v>
      </c>
      <c r="E10" s="395"/>
      <c r="F10" s="393">
        <f t="shared" si="0"/>
        <v>0</v>
      </c>
    </row>
    <row r="11" spans="1:7" ht="30">
      <c r="A11" s="390" t="s">
        <v>108</v>
      </c>
      <c r="B11" s="391" t="s">
        <v>109</v>
      </c>
      <c r="C11" s="395" t="s">
        <v>296</v>
      </c>
      <c r="D11" s="395">
        <v>1</v>
      </c>
      <c r="E11" s="395"/>
      <c r="F11" s="393">
        <f t="shared" si="0"/>
        <v>0</v>
      </c>
    </row>
    <row r="12" spans="1:7">
      <c r="A12" s="390" t="s">
        <v>110</v>
      </c>
      <c r="B12" s="391" t="s">
        <v>111</v>
      </c>
      <c r="C12" s="395" t="s">
        <v>296</v>
      </c>
      <c r="D12" s="392">
        <v>1</v>
      </c>
      <c r="E12" s="392"/>
      <c r="F12" s="393">
        <f t="shared" si="0"/>
        <v>0</v>
      </c>
    </row>
    <row r="13" spans="1:7" ht="30">
      <c r="A13" s="390" t="s">
        <v>116</v>
      </c>
      <c r="B13" s="391" t="s">
        <v>297</v>
      </c>
      <c r="C13" s="395" t="s">
        <v>9</v>
      </c>
      <c r="D13" s="392">
        <v>45</v>
      </c>
      <c r="E13" s="392"/>
      <c r="F13" s="393">
        <f t="shared" si="0"/>
        <v>0</v>
      </c>
    </row>
    <row r="14" spans="1:7" ht="90">
      <c r="A14" s="396" t="s">
        <v>118</v>
      </c>
      <c r="B14" s="397" t="s">
        <v>119</v>
      </c>
      <c r="C14" s="398" t="s">
        <v>16</v>
      </c>
      <c r="D14" s="399">
        <v>20</v>
      </c>
      <c r="E14" s="400"/>
      <c r="F14" s="393">
        <f t="shared" si="0"/>
        <v>0</v>
      </c>
    </row>
    <row r="15" spans="1:7" ht="45">
      <c r="A15" s="390" t="s">
        <v>298</v>
      </c>
      <c r="B15" s="391" t="s">
        <v>299</v>
      </c>
      <c r="C15" s="395" t="s">
        <v>296</v>
      </c>
      <c r="D15" s="395">
        <v>1</v>
      </c>
      <c r="E15" s="395"/>
      <c r="F15" s="393">
        <f t="shared" si="0"/>
        <v>0</v>
      </c>
    </row>
    <row r="16" spans="1:7">
      <c r="A16" s="608" t="s">
        <v>122</v>
      </c>
      <c r="B16" s="609"/>
      <c r="C16" s="609"/>
      <c r="D16" s="610"/>
      <c r="E16" s="611"/>
      <c r="F16" s="401">
        <f>SUM(F7:F15)</f>
        <v>0</v>
      </c>
    </row>
    <row r="17" spans="1:7">
      <c r="A17" s="402"/>
      <c r="B17" s="403"/>
      <c r="C17" s="404"/>
      <c r="D17" s="405"/>
      <c r="E17" s="404"/>
      <c r="F17" s="404"/>
    </row>
    <row r="18" spans="1:7" ht="23.25" customHeight="1">
      <c r="A18" s="591" t="s">
        <v>300</v>
      </c>
      <c r="B18" s="592"/>
      <c r="C18" s="592"/>
      <c r="D18" s="592"/>
      <c r="E18" s="592"/>
      <c r="F18" s="593"/>
      <c r="G18" s="389"/>
    </row>
    <row r="19" spans="1:7" ht="45">
      <c r="A19" s="406" t="s">
        <v>124</v>
      </c>
      <c r="B19" s="407" t="s">
        <v>125</v>
      </c>
      <c r="C19" s="408" t="s">
        <v>9</v>
      </c>
      <c r="D19" s="408">
        <v>500</v>
      </c>
      <c r="E19" s="409"/>
      <c r="F19" s="410">
        <f>E19*D19</f>
        <v>0</v>
      </c>
    </row>
    <row r="20" spans="1:7" ht="45">
      <c r="A20" s="406" t="s">
        <v>126</v>
      </c>
      <c r="B20" s="411" t="s">
        <v>127</v>
      </c>
      <c r="C20" s="412" t="s">
        <v>9</v>
      </c>
      <c r="D20" s="413">
        <v>500</v>
      </c>
      <c r="E20" s="414"/>
      <c r="F20" s="410">
        <f t="shared" ref="F20:F22" si="1">E20*D20</f>
        <v>0</v>
      </c>
    </row>
    <row r="21" spans="1:7" ht="90">
      <c r="A21" s="406" t="s">
        <v>301</v>
      </c>
      <c r="B21" s="415" t="s">
        <v>302</v>
      </c>
      <c r="C21" s="412" t="s">
        <v>44</v>
      </c>
      <c r="D21" s="413">
        <v>1980</v>
      </c>
      <c r="E21" s="414"/>
      <c r="F21" s="410">
        <f t="shared" si="1"/>
        <v>0</v>
      </c>
    </row>
    <row r="22" spans="1:7" ht="60">
      <c r="A22" s="406" t="s">
        <v>303</v>
      </c>
      <c r="B22" s="416" t="s">
        <v>304</v>
      </c>
      <c r="C22" s="412" t="s">
        <v>44</v>
      </c>
      <c r="D22" s="413">
        <v>222</v>
      </c>
      <c r="E22" s="414"/>
      <c r="F22" s="410">
        <f t="shared" si="1"/>
        <v>0</v>
      </c>
    </row>
    <row r="23" spans="1:7">
      <c r="A23" s="598" t="s">
        <v>128</v>
      </c>
      <c r="B23" s="598"/>
      <c r="C23" s="598"/>
      <c r="D23" s="598"/>
      <c r="E23" s="598"/>
      <c r="F23" s="417">
        <f>SUM(F19:F22)</f>
        <v>0</v>
      </c>
    </row>
    <row r="24" spans="1:7">
      <c r="A24" s="418"/>
      <c r="B24" s="419"/>
      <c r="C24" s="420"/>
      <c r="D24" s="420"/>
      <c r="E24" s="419"/>
      <c r="F24" s="421"/>
    </row>
    <row r="25" spans="1:7" ht="23.25" customHeight="1">
      <c r="A25" s="591" t="s">
        <v>305</v>
      </c>
      <c r="B25" s="592"/>
      <c r="C25" s="592"/>
      <c r="D25" s="592"/>
      <c r="E25" s="592"/>
      <c r="F25" s="593"/>
      <c r="G25" s="389"/>
    </row>
    <row r="26" spans="1:7" ht="171" customHeight="1">
      <c r="A26" s="422" t="s">
        <v>13</v>
      </c>
      <c r="B26" s="599" t="s">
        <v>130</v>
      </c>
      <c r="C26" s="600"/>
      <c r="D26" s="600"/>
      <c r="E26" s="600"/>
      <c r="F26" s="601"/>
    </row>
    <row r="27" spans="1:7">
      <c r="A27" s="423" t="s">
        <v>131</v>
      </c>
      <c r="B27" s="424" t="s">
        <v>132</v>
      </c>
      <c r="C27" s="425" t="s">
        <v>9</v>
      </c>
      <c r="D27" s="426">
        <v>2200</v>
      </c>
      <c r="E27" s="427"/>
      <c r="F27" s="428">
        <f>E27*D27</f>
        <v>0</v>
      </c>
    </row>
    <row r="28" spans="1:7">
      <c r="A28" s="423" t="s">
        <v>133</v>
      </c>
      <c r="B28" s="424" t="s">
        <v>134</v>
      </c>
      <c r="C28" s="425" t="s">
        <v>9</v>
      </c>
      <c r="D28" s="426">
        <v>350</v>
      </c>
      <c r="E28" s="427"/>
      <c r="F28" s="428">
        <f t="shared" ref="F28:F36" si="2">E28*D28</f>
        <v>0</v>
      </c>
    </row>
    <row r="29" spans="1:7">
      <c r="A29" s="423" t="s">
        <v>135</v>
      </c>
      <c r="B29" s="424" t="s">
        <v>136</v>
      </c>
      <c r="C29" s="425" t="s">
        <v>9</v>
      </c>
      <c r="D29" s="426">
        <v>150</v>
      </c>
      <c r="E29" s="427"/>
      <c r="F29" s="428">
        <f t="shared" si="2"/>
        <v>0</v>
      </c>
    </row>
    <row r="30" spans="1:7" ht="30">
      <c r="A30" s="423"/>
      <c r="B30" s="429" t="s">
        <v>137</v>
      </c>
      <c r="C30" s="425"/>
      <c r="D30" s="426"/>
      <c r="E30" s="427"/>
      <c r="F30" s="428"/>
    </row>
    <row r="31" spans="1:7">
      <c r="A31" s="423" t="s">
        <v>138</v>
      </c>
      <c r="B31" s="430" t="s">
        <v>139</v>
      </c>
      <c r="C31" s="425" t="s">
        <v>44</v>
      </c>
      <c r="D31" s="426">
        <v>1800</v>
      </c>
      <c r="E31" s="427"/>
      <c r="F31" s="428">
        <f t="shared" si="2"/>
        <v>0</v>
      </c>
    </row>
    <row r="32" spans="1:7">
      <c r="A32" s="423" t="s">
        <v>140</v>
      </c>
      <c r="B32" s="430" t="s">
        <v>141</v>
      </c>
      <c r="C32" s="425" t="s">
        <v>44</v>
      </c>
      <c r="D32" s="426">
        <v>400</v>
      </c>
      <c r="E32" s="427"/>
      <c r="F32" s="428">
        <f t="shared" si="2"/>
        <v>0</v>
      </c>
    </row>
    <row r="33" spans="1:7" ht="51.75" customHeight="1">
      <c r="A33" s="396" t="s">
        <v>142</v>
      </c>
      <c r="B33" s="602" t="s">
        <v>143</v>
      </c>
      <c r="C33" s="603"/>
      <c r="D33" s="603"/>
      <c r="E33" s="604"/>
      <c r="F33" s="428"/>
    </row>
    <row r="34" spans="1:7">
      <c r="A34" s="423" t="s">
        <v>144</v>
      </c>
      <c r="B34" s="429" t="s">
        <v>145</v>
      </c>
      <c r="C34" s="425" t="s">
        <v>9</v>
      </c>
      <c r="D34" s="426">
        <v>300</v>
      </c>
      <c r="E34" s="427"/>
      <c r="F34" s="428">
        <f t="shared" si="2"/>
        <v>0</v>
      </c>
    </row>
    <row r="35" spans="1:7" ht="75">
      <c r="A35" s="396"/>
      <c r="B35" s="416" t="s">
        <v>306</v>
      </c>
      <c r="C35" s="398"/>
      <c r="D35" s="399"/>
      <c r="E35" s="431"/>
      <c r="F35" s="428"/>
    </row>
    <row r="36" spans="1:7">
      <c r="A36" s="396" t="s">
        <v>147</v>
      </c>
      <c r="B36" s="432" t="s">
        <v>148</v>
      </c>
      <c r="C36" s="398" t="s">
        <v>44</v>
      </c>
      <c r="D36" s="399">
        <v>535</v>
      </c>
      <c r="E36" s="431"/>
      <c r="F36" s="428">
        <f t="shared" si="2"/>
        <v>0</v>
      </c>
    </row>
    <row r="37" spans="1:7">
      <c r="A37" s="590" t="s">
        <v>149</v>
      </c>
      <c r="B37" s="590"/>
      <c r="C37" s="590"/>
      <c r="D37" s="590"/>
      <c r="E37" s="590"/>
      <c r="F37" s="433">
        <f>SUM(F27:F29)+F34+F36+F31+F32</f>
        <v>0</v>
      </c>
    </row>
    <row r="38" spans="1:7">
      <c r="A38" s="434"/>
      <c r="B38" s="435"/>
      <c r="C38" s="436"/>
      <c r="D38" s="436"/>
      <c r="E38" s="435"/>
      <c r="F38" s="437"/>
    </row>
    <row r="39" spans="1:7" ht="23.25" customHeight="1">
      <c r="A39" s="591" t="s">
        <v>307</v>
      </c>
      <c r="B39" s="592"/>
      <c r="C39" s="592"/>
      <c r="D39" s="592"/>
      <c r="E39" s="592"/>
      <c r="F39" s="593"/>
      <c r="G39" s="389"/>
    </row>
    <row r="40" spans="1:7" ht="168.75" customHeight="1">
      <c r="A40" s="438"/>
      <c r="B40" s="589" t="s">
        <v>308</v>
      </c>
      <c r="C40" s="589"/>
      <c r="D40" s="589"/>
      <c r="E40" s="589"/>
      <c r="F40" s="589"/>
    </row>
    <row r="41" spans="1:7">
      <c r="A41" s="439" t="s">
        <v>309</v>
      </c>
      <c r="B41" s="440" t="s">
        <v>310</v>
      </c>
      <c r="C41" s="441" t="s">
        <v>16</v>
      </c>
      <c r="D41" s="442">
        <v>120</v>
      </c>
      <c r="E41" s="443"/>
      <c r="F41" s="444">
        <f>E41*D41</f>
        <v>0</v>
      </c>
    </row>
    <row r="42" spans="1:7">
      <c r="A42" s="439" t="s">
        <v>311</v>
      </c>
      <c r="B42" s="440" t="s">
        <v>312</v>
      </c>
      <c r="C42" s="441" t="s">
        <v>16</v>
      </c>
      <c r="D42" s="442">
        <v>12</v>
      </c>
      <c r="E42" s="443"/>
      <c r="F42" s="444">
        <f t="shared" ref="F42:F50" si="3">E42*D42</f>
        <v>0</v>
      </c>
    </row>
    <row r="43" spans="1:7">
      <c r="A43" s="439" t="s">
        <v>313</v>
      </c>
      <c r="B43" s="440" t="s">
        <v>314</v>
      </c>
      <c r="C43" s="441" t="s">
        <v>16</v>
      </c>
      <c r="D43" s="442">
        <v>108</v>
      </c>
      <c r="E43" s="443"/>
      <c r="F43" s="444">
        <f t="shared" si="3"/>
        <v>0</v>
      </c>
    </row>
    <row r="44" spans="1:7">
      <c r="A44" s="439" t="s">
        <v>315</v>
      </c>
      <c r="B44" s="440" t="s">
        <v>316</v>
      </c>
      <c r="C44" s="441" t="s">
        <v>16</v>
      </c>
      <c r="D44" s="442">
        <v>3</v>
      </c>
      <c r="E44" s="443"/>
      <c r="F44" s="444">
        <f t="shared" si="3"/>
        <v>0</v>
      </c>
    </row>
    <row r="45" spans="1:7" ht="30">
      <c r="A45" s="439" t="s">
        <v>317</v>
      </c>
      <c r="B45" s="445" t="s">
        <v>318</v>
      </c>
      <c r="C45" s="446" t="s">
        <v>16</v>
      </c>
      <c r="D45" s="442">
        <v>13</v>
      </c>
      <c r="E45" s="443"/>
      <c r="F45" s="444">
        <f t="shared" si="3"/>
        <v>0</v>
      </c>
    </row>
    <row r="46" spans="1:7">
      <c r="A46" s="439" t="s">
        <v>319</v>
      </c>
      <c r="B46" s="445" t="s">
        <v>320</v>
      </c>
      <c r="C46" s="441" t="s">
        <v>16</v>
      </c>
      <c r="D46" s="442">
        <v>9</v>
      </c>
      <c r="E46" s="443"/>
      <c r="F46" s="444">
        <f t="shared" si="3"/>
        <v>0</v>
      </c>
    </row>
    <row r="47" spans="1:7">
      <c r="A47" s="439" t="s">
        <v>321</v>
      </c>
      <c r="B47" s="445" t="s">
        <v>322</v>
      </c>
      <c r="C47" s="441" t="s">
        <v>16</v>
      </c>
      <c r="D47" s="442">
        <v>5</v>
      </c>
      <c r="E47" s="443"/>
      <c r="F47" s="444">
        <f t="shared" si="3"/>
        <v>0</v>
      </c>
    </row>
    <row r="48" spans="1:7">
      <c r="A48" s="439" t="s">
        <v>323</v>
      </c>
      <c r="B48" s="445" t="s">
        <v>324</v>
      </c>
      <c r="C48" s="441" t="s">
        <v>16</v>
      </c>
      <c r="D48" s="442">
        <v>1</v>
      </c>
      <c r="E48" s="443"/>
      <c r="F48" s="444">
        <f t="shared" si="3"/>
        <v>0</v>
      </c>
    </row>
    <row r="49" spans="1:7">
      <c r="A49" s="439" t="s">
        <v>325</v>
      </c>
      <c r="B49" s="445" t="s">
        <v>326</v>
      </c>
      <c r="C49" s="441" t="s">
        <v>16</v>
      </c>
      <c r="D49" s="442">
        <v>1</v>
      </c>
      <c r="E49" s="443"/>
      <c r="F49" s="444">
        <f t="shared" si="3"/>
        <v>0</v>
      </c>
    </row>
    <row r="50" spans="1:7">
      <c r="A50" s="439" t="s">
        <v>327</v>
      </c>
      <c r="B50" s="445" t="s">
        <v>328</v>
      </c>
      <c r="C50" s="441" t="s">
        <v>16</v>
      </c>
      <c r="D50" s="442">
        <v>1</v>
      </c>
      <c r="E50" s="443"/>
      <c r="F50" s="444">
        <f t="shared" si="3"/>
        <v>0</v>
      </c>
    </row>
    <row r="51" spans="1:7">
      <c r="A51" s="590" t="s">
        <v>3</v>
      </c>
      <c r="B51" s="590"/>
      <c r="C51" s="590"/>
      <c r="D51" s="590"/>
      <c r="E51" s="590"/>
      <c r="F51" s="447">
        <f>SUM(F41:F50)</f>
        <v>0</v>
      </c>
    </row>
    <row r="52" spans="1:7">
      <c r="A52" s="448"/>
      <c r="B52" s="449"/>
      <c r="C52" s="449"/>
      <c r="D52" s="449"/>
      <c r="E52" s="449"/>
      <c r="F52" s="450"/>
    </row>
    <row r="53" spans="1:7" ht="23.25" customHeight="1">
      <c r="A53" s="591" t="s">
        <v>329</v>
      </c>
      <c r="B53" s="592"/>
      <c r="C53" s="592"/>
      <c r="D53" s="592"/>
      <c r="E53" s="592"/>
      <c r="F53" s="593"/>
      <c r="G53" s="389"/>
    </row>
    <row r="54" spans="1:7" ht="45">
      <c r="A54" s="451" t="s">
        <v>309</v>
      </c>
      <c r="B54" s="452" t="s">
        <v>330</v>
      </c>
      <c r="C54" s="453"/>
      <c r="D54" s="454"/>
      <c r="E54" s="454"/>
      <c r="F54" s="455"/>
    </row>
    <row r="55" spans="1:7">
      <c r="A55" s="451"/>
      <c r="B55" s="452" t="s">
        <v>331</v>
      </c>
      <c r="C55" s="453" t="s">
        <v>44</v>
      </c>
      <c r="D55" s="454">
        <v>222</v>
      </c>
      <c r="E55" s="454"/>
      <c r="F55" s="455">
        <f>E55*D55</f>
        <v>0</v>
      </c>
    </row>
    <row r="56" spans="1:7">
      <c r="A56" s="451"/>
      <c r="B56" s="452" t="s">
        <v>332</v>
      </c>
      <c r="C56" s="453" t="s">
        <v>44</v>
      </c>
      <c r="D56" s="454">
        <v>320</v>
      </c>
      <c r="E56" s="454"/>
      <c r="F56" s="455">
        <f t="shared" ref="F56:F61" si="4">E56*D56</f>
        <v>0</v>
      </c>
    </row>
    <row r="57" spans="1:7">
      <c r="A57" s="451"/>
      <c r="B57" s="452" t="s">
        <v>333</v>
      </c>
      <c r="C57" s="453" t="s">
        <v>44</v>
      </c>
      <c r="D57" s="454">
        <v>214</v>
      </c>
      <c r="E57" s="454"/>
      <c r="F57" s="455">
        <f t="shared" si="4"/>
        <v>0</v>
      </c>
    </row>
    <row r="58" spans="1:7">
      <c r="A58" s="451"/>
      <c r="B58" s="452" t="s">
        <v>334</v>
      </c>
      <c r="C58" s="453" t="s">
        <v>44</v>
      </c>
      <c r="D58" s="454">
        <v>222</v>
      </c>
      <c r="E58" s="454"/>
      <c r="F58" s="455">
        <f t="shared" si="4"/>
        <v>0</v>
      </c>
    </row>
    <row r="59" spans="1:7">
      <c r="A59" s="451"/>
      <c r="B59" s="452" t="s">
        <v>335</v>
      </c>
      <c r="C59" s="453" t="s">
        <v>44</v>
      </c>
      <c r="D59" s="454">
        <v>321</v>
      </c>
      <c r="E59" s="454"/>
      <c r="F59" s="455">
        <f t="shared" si="4"/>
        <v>0</v>
      </c>
    </row>
    <row r="60" spans="1:7" ht="30">
      <c r="A60" s="451" t="s">
        <v>311</v>
      </c>
      <c r="B60" s="452" t="s">
        <v>336</v>
      </c>
      <c r="C60" s="453"/>
      <c r="D60" s="454"/>
      <c r="E60" s="454"/>
      <c r="F60" s="455"/>
    </row>
    <row r="61" spans="1:7">
      <c r="A61" s="451"/>
      <c r="B61" s="452"/>
      <c r="C61" s="453" t="s">
        <v>44</v>
      </c>
      <c r="D61" s="454">
        <v>951.5</v>
      </c>
      <c r="E61" s="454"/>
      <c r="F61" s="455">
        <f t="shared" si="4"/>
        <v>0</v>
      </c>
    </row>
    <row r="62" spans="1:7">
      <c r="A62" s="594" t="s">
        <v>149</v>
      </c>
      <c r="B62" s="595"/>
      <c r="C62" s="595"/>
      <c r="D62" s="596"/>
      <c r="E62" s="597"/>
      <c r="F62" s="456">
        <f>SUM(F55:F59)+F61</f>
        <v>0</v>
      </c>
    </row>
    <row r="63" spans="1:7">
      <c r="A63" s="457"/>
      <c r="B63" s="458"/>
      <c r="C63" s="458"/>
      <c r="D63" s="458"/>
      <c r="E63" s="458"/>
      <c r="F63" s="459"/>
    </row>
    <row r="64" spans="1:7">
      <c r="A64" s="460"/>
      <c r="B64" s="461"/>
      <c r="C64" s="461"/>
      <c r="D64" s="461"/>
      <c r="E64" s="421"/>
      <c r="F64" s="421"/>
    </row>
    <row r="65" spans="1:7" ht="23.25" customHeight="1">
      <c r="A65" s="591" t="s">
        <v>337</v>
      </c>
      <c r="B65" s="592"/>
      <c r="C65" s="592"/>
      <c r="D65" s="592"/>
      <c r="E65" s="592"/>
      <c r="F65" s="593"/>
      <c r="G65" s="389"/>
    </row>
    <row r="66" spans="1:7" ht="30">
      <c r="A66" s="462" t="s">
        <v>193</v>
      </c>
      <c r="B66" s="463" t="s">
        <v>194</v>
      </c>
      <c r="C66" s="464" t="s">
        <v>44</v>
      </c>
      <c r="D66" s="414">
        <v>350</v>
      </c>
      <c r="E66" s="414"/>
      <c r="F66" s="465">
        <f>E66*D66</f>
        <v>0</v>
      </c>
    </row>
    <row r="67" spans="1:7">
      <c r="A67" s="462" t="s">
        <v>195</v>
      </c>
      <c r="B67" s="466" t="s">
        <v>196</v>
      </c>
      <c r="C67" s="464" t="s">
        <v>16</v>
      </c>
      <c r="D67" s="414">
        <v>30</v>
      </c>
      <c r="E67" s="414"/>
      <c r="F67" s="465">
        <f t="shared" ref="F67:F71" si="5">E67*D67</f>
        <v>0</v>
      </c>
    </row>
    <row r="68" spans="1:7">
      <c r="A68" s="467" t="s">
        <v>197</v>
      </c>
      <c r="B68" s="466" t="s">
        <v>198</v>
      </c>
      <c r="C68" s="464" t="s">
        <v>16</v>
      </c>
      <c r="D68" s="414">
        <v>50</v>
      </c>
      <c r="E68" s="414"/>
      <c r="F68" s="465">
        <f t="shared" si="5"/>
        <v>0</v>
      </c>
    </row>
    <row r="69" spans="1:7" ht="30">
      <c r="A69" s="467" t="s">
        <v>199</v>
      </c>
      <c r="B69" s="468" t="s">
        <v>83</v>
      </c>
      <c r="C69" s="469" t="s">
        <v>16</v>
      </c>
      <c r="D69" s="414">
        <v>15</v>
      </c>
      <c r="E69" s="414"/>
      <c r="F69" s="465">
        <f t="shared" si="5"/>
        <v>0</v>
      </c>
    </row>
    <row r="70" spans="1:7" ht="30">
      <c r="A70" s="467" t="s">
        <v>200</v>
      </c>
      <c r="B70" s="470" t="s">
        <v>84</v>
      </c>
      <c r="C70" s="453" t="s">
        <v>201</v>
      </c>
      <c r="D70" s="471">
        <v>1</v>
      </c>
      <c r="E70" s="471"/>
      <c r="F70" s="465">
        <f t="shared" si="5"/>
        <v>0</v>
      </c>
    </row>
    <row r="71" spans="1:7" ht="45">
      <c r="A71" s="467" t="s">
        <v>202</v>
      </c>
      <c r="B71" s="470" t="s">
        <v>85</v>
      </c>
      <c r="C71" s="472" t="s">
        <v>201</v>
      </c>
      <c r="D71" s="473">
        <v>1</v>
      </c>
      <c r="E71" s="471"/>
      <c r="F71" s="465">
        <f t="shared" si="5"/>
        <v>0</v>
      </c>
    </row>
    <row r="72" spans="1:7" ht="15" customHeight="1">
      <c r="A72" s="594" t="s">
        <v>149</v>
      </c>
      <c r="B72" s="595"/>
      <c r="C72" s="595"/>
      <c r="D72" s="596"/>
      <c r="E72" s="597"/>
      <c r="F72" s="233">
        <f>SUM(F66:F71)</f>
        <v>0</v>
      </c>
    </row>
    <row r="73" spans="1:7">
      <c r="A73" s="460"/>
      <c r="B73" s="474"/>
      <c r="C73" s="461"/>
      <c r="D73" s="461"/>
      <c r="E73" s="421"/>
      <c r="F73" s="421"/>
    </row>
    <row r="74" spans="1:7">
      <c r="A74" s="460"/>
      <c r="B74" s="461"/>
      <c r="C74" s="461"/>
      <c r="D74" s="461"/>
      <c r="E74" s="421"/>
      <c r="F74" s="421"/>
    </row>
    <row r="75" spans="1:7" ht="18.75">
      <c r="A75" s="586" t="s">
        <v>203</v>
      </c>
      <c r="B75" s="587"/>
      <c r="C75" s="587"/>
      <c r="D75" s="587"/>
      <c r="E75" s="587"/>
      <c r="F75" s="588"/>
    </row>
    <row r="76" spans="1:7">
      <c r="A76" s="390" t="s">
        <v>4</v>
      </c>
      <c r="B76" s="577" t="s">
        <v>206</v>
      </c>
      <c r="C76" s="578"/>
      <c r="D76" s="578"/>
      <c r="E76" s="579"/>
      <c r="F76" s="475">
        <f>F16</f>
        <v>0</v>
      </c>
    </row>
    <row r="77" spans="1:7">
      <c r="A77" s="390" t="s">
        <v>41</v>
      </c>
      <c r="B77" s="577" t="s">
        <v>207</v>
      </c>
      <c r="C77" s="578"/>
      <c r="D77" s="578"/>
      <c r="E77" s="579"/>
      <c r="F77" s="476">
        <f>F23</f>
        <v>0</v>
      </c>
    </row>
    <row r="78" spans="1:7">
      <c r="A78" s="390" t="s">
        <v>48</v>
      </c>
      <c r="B78" s="577" t="s">
        <v>208</v>
      </c>
      <c r="C78" s="578"/>
      <c r="D78" s="578"/>
      <c r="E78" s="579"/>
      <c r="F78" s="476">
        <f>F37</f>
        <v>0</v>
      </c>
    </row>
    <row r="79" spans="1:7">
      <c r="A79" s="390" t="s">
        <v>56</v>
      </c>
      <c r="B79" s="577" t="s">
        <v>338</v>
      </c>
      <c r="C79" s="578"/>
      <c r="D79" s="578"/>
      <c r="E79" s="579"/>
      <c r="F79" s="476">
        <f>F51</f>
        <v>0</v>
      </c>
    </row>
    <row r="80" spans="1:7">
      <c r="A80" s="390" t="s">
        <v>65</v>
      </c>
      <c r="B80" s="577" t="s">
        <v>228</v>
      </c>
      <c r="C80" s="578"/>
      <c r="D80" s="578"/>
      <c r="E80" s="579"/>
      <c r="F80" s="476">
        <f>F62</f>
        <v>0</v>
      </c>
    </row>
    <row r="81" spans="1:6">
      <c r="A81" s="390" t="s">
        <v>80</v>
      </c>
      <c r="B81" s="577" t="s">
        <v>210</v>
      </c>
      <c r="C81" s="578"/>
      <c r="D81" s="578"/>
      <c r="E81" s="579"/>
      <c r="F81" s="476">
        <f>F72</f>
        <v>0</v>
      </c>
    </row>
    <row r="82" spans="1:6" ht="15.75">
      <c r="A82" s="580" t="s">
        <v>339</v>
      </c>
      <c r="B82" s="580"/>
      <c r="C82" s="580"/>
      <c r="D82" s="580"/>
      <c r="E82" s="581"/>
      <c r="F82" s="476">
        <f>SUM(F76:F81)</f>
        <v>0</v>
      </c>
    </row>
    <row r="83" spans="1:6" ht="15.75">
      <c r="A83" s="582" t="s">
        <v>89</v>
      </c>
      <c r="B83" s="583"/>
      <c r="C83" s="583"/>
      <c r="D83" s="583"/>
      <c r="E83" s="584"/>
      <c r="F83" s="476">
        <f>F82*0.17</f>
        <v>0</v>
      </c>
    </row>
    <row r="84" spans="1:6" ht="15.75">
      <c r="A84" s="585" t="s">
        <v>340</v>
      </c>
      <c r="B84" s="580"/>
      <c r="C84" s="580"/>
      <c r="D84" s="580"/>
      <c r="E84" s="581"/>
      <c r="F84" s="476">
        <f>F82+F83</f>
        <v>0</v>
      </c>
    </row>
    <row r="85" spans="1:6" ht="18.75">
      <c r="A85" s="477"/>
      <c r="B85" s="478"/>
      <c r="C85" s="479"/>
      <c r="D85" s="479"/>
      <c r="E85" s="480"/>
      <c r="F85" s="480"/>
    </row>
    <row r="86" spans="1:6">
      <c r="A86" s="481"/>
      <c r="B86" s="482"/>
      <c r="C86" s="483"/>
      <c r="D86" s="483"/>
      <c r="E86" s="483"/>
      <c r="F86" s="483"/>
    </row>
    <row r="87" spans="1:6">
      <c r="A87" s="481"/>
      <c r="B87" s="482"/>
      <c r="C87" s="483"/>
      <c r="D87" s="483"/>
      <c r="E87" s="484"/>
      <c r="F87" s="483"/>
    </row>
  </sheetData>
  <mergeCells count="28">
    <mergeCell ref="A18:F18"/>
    <mergeCell ref="A2:F2"/>
    <mergeCell ref="A3:F3"/>
    <mergeCell ref="A4:F4"/>
    <mergeCell ref="A6:F6"/>
    <mergeCell ref="A16:E16"/>
    <mergeCell ref="A72:E72"/>
    <mergeCell ref="A23:E23"/>
    <mergeCell ref="A25:F25"/>
    <mergeCell ref="B26:F26"/>
    <mergeCell ref="B33:E33"/>
    <mergeCell ref="A37:E37"/>
    <mergeCell ref="A39:F39"/>
    <mergeCell ref="B40:F40"/>
    <mergeCell ref="A51:E51"/>
    <mergeCell ref="A53:F53"/>
    <mergeCell ref="A62:E62"/>
    <mergeCell ref="A65:F65"/>
    <mergeCell ref="B81:E81"/>
    <mergeCell ref="A82:E82"/>
    <mergeCell ref="A83:E83"/>
    <mergeCell ref="A84:E84"/>
    <mergeCell ref="A75:F75"/>
    <mergeCell ref="B76:E76"/>
    <mergeCell ref="B77:E77"/>
    <mergeCell ref="B78:E78"/>
    <mergeCell ref="B79:E79"/>
    <mergeCell ref="B80:E8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4FE9A-57C0-4B93-8D0C-5015E6647174}">
  <dimension ref="A1:G91"/>
  <sheetViews>
    <sheetView tabSelected="1" zoomScale="85" zoomScaleNormal="85" workbookViewId="0">
      <selection activeCell="J8" sqref="J8"/>
    </sheetView>
  </sheetViews>
  <sheetFormatPr defaultRowHeight="15"/>
  <cols>
    <col min="1" max="1" width="3.42578125" customWidth="1"/>
    <col min="2" max="2" width="4.7109375" customWidth="1"/>
    <col min="3" max="3" width="42.5703125" customWidth="1"/>
    <col min="4" max="4" width="6" customWidth="1"/>
    <col min="5" max="5" width="11.28515625" customWidth="1"/>
    <col min="6" max="6" width="12.85546875" customWidth="1"/>
    <col min="7" max="7" width="13.140625" customWidth="1"/>
  </cols>
  <sheetData>
    <row r="1" spans="1:7">
      <c r="A1" s="1"/>
      <c r="B1" s="1"/>
      <c r="C1" s="363"/>
      <c r="D1" s="1"/>
      <c r="E1" s="1"/>
      <c r="F1" s="364"/>
      <c r="G1" s="1"/>
    </row>
    <row r="2" spans="1:7" ht="23.25">
      <c r="A2" s="616" t="s">
        <v>91</v>
      </c>
      <c r="B2" s="616"/>
      <c r="C2" s="616"/>
      <c r="D2" s="616"/>
      <c r="E2" s="616"/>
      <c r="F2" s="616"/>
      <c r="G2" s="616"/>
    </row>
    <row r="3" spans="1:7" ht="21" customHeight="1">
      <c r="A3" s="617" t="s">
        <v>274</v>
      </c>
      <c r="B3" s="617"/>
      <c r="C3" s="617"/>
      <c r="D3" s="617"/>
      <c r="E3" s="617"/>
      <c r="F3" s="617"/>
      <c r="G3" s="617"/>
    </row>
    <row r="4" spans="1:7">
      <c r="A4" s="1"/>
      <c r="B4" s="1"/>
      <c r="C4" s="365"/>
      <c r="D4" s="1"/>
      <c r="E4" s="1"/>
      <c r="F4" s="364"/>
      <c r="G4" s="1"/>
    </row>
    <row r="5" spans="1:7" s="222" customFormat="1">
      <c r="A5" s="366" t="s">
        <v>213</v>
      </c>
      <c r="B5" s="366" t="s">
        <v>232</v>
      </c>
      <c r="C5" s="366" t="s">
        <v>0</v>
      </c>
      <c r="D5" s="366" t="s">
        <v>233</v>
      </c>
      <c r="E5" s="367" t="s">
        <v>1</v>
      </c>
      <c r="F5" s="367" t="s">
        <v>2</v>
      </c>
      <c r="G5" s="368" t="s">
        <v>3</v>
      </c>
    </row>
    <row r="6" spans="1:7" ht="25.5">
      <c r="A6" s="369"/>
      <c r="B6" s="370" t="s">
        <v>4</v>
      </c>
      <c r="C6" s="371" t="s">
        <v>5</v>
      </c>
      <c r="D6" s="372"/>
      <c r="E6" s="373"/>
      <c r="F6" s="374"/>
      <c r="G6" s="375"/>
    </row>
    <row r="7" spans="1:7" ht="90" customHeight="1">
      <c r="A7" s="171"/>
      <c r="B7" s="172"/>
      <c r="C7" s="510" t="s">
        <v>6</v>
      </c>
      <c r="D7" s="511"/>
      <c r="E7" s="511"/>
      <c r="F7" s="511"/>
      <c r="G7" s="512"/>
    </row>
    <row r="8" spans="1:7" ht="95.25" customHeight="1">
      <c r="A8" s="46" t="s">
        <v>7</v>
      </c>
      <c r="B8" s="58"/>
      <c r="C8" s="38" t="s">
        <v>14</v>
      </c>
      <c r="D8" s="29"/>
      <c r="E8" s="27"/>
      <c r="F8" s="28"/>
      <c r="G8" s="28"/>
    </row>
    <row r="9" spans="1:7" ht="25.5">
      <c r="A9" s="48"/>
      <c r="B9" s="59"/>
      <c r="C9" s="37" t="s">
        <v>275</v>
      </c>
      <c r="D9" s="30" t="s">
        <v>16</v>
      </c>
      <c r="E9" s="31">
        <v>2</v>
      </c>
      <c r="F9" s="32"/>
      <c r="G9" s="225">
        <f>F9*E9</f>
        <v>0</v>
      </c>
    </row>
    <row r="10" spans="1:7">
      <c r="A10" s="48"/>
      <c r="B10" s="59"/>
      <c r="C10" s="37" t="s">
        <v>276</v>
      </c>
      <c r="D10" s="30" t="s">
        <v>16</v>
      </c>
      <c r="E10" s="31">
        <v>14</v>
      </c>
      <c r="F10" s="32"/>
      <c r="G10" s="225">
        <f t="shared" ref="G10:G18" si="0">F10*E10</f>
        <v>0</v>
      </c>
    </row>
    <row r="11" spans="1:7" ht="25.5">
      <c r="A11" s="48"/>
      <c r="B11" s="59"/>
      <c r="C11" s="37" t="s">
        <v>277</v>
      </c>
      <c r="D11" s="30" t="s">
        <v>16</v>
      </c>
      <c r="E11" s="31">
        <v>1</v>
      </c>
      <c r="F11" s="32"/>
      <c r="G11" s="225"/>
    </row>
    <row r="12" spans="1:7">
      <c r="A12" s="48"/>
      <c r="B12" s="59"/>
      <c r="C12" s="37" t="s">
        <v>278</v>
      </c>
      <c r="D12" s="30" t="s">
        <v>16</v>
      </c>
      <c r="E12" s="31">
        <v>6</v>
      </c>
      <c r="F12" s="32"/>
      <c r="G12" s="225">
        <f t="shared" si="0"/>
        <v>0</v>
      </c>
    </row>
    <row r="13" spans="1:7">
      <c r="A13" s="48"/>
      <c r="B13" s="59"/>
      <c r="C13" s="37" t="s">
        <v>279</v>
      </c>
      <c r="D13" s="30" t="s">
        <v>16</v>
      </c>
      <c r="E13" s="31">
        <v>2</v>
      </c>
      <c r="F13" s="32"/>
      <c r="G13" s="225">
        <f t="shared" si="0"/>
        <v>0</v>
      </c>
    </row>
    <row r="14" spans="1:7" ht="25.5">
      <c r="A14" s="48"/>
      <c r="B14" s="59"/>
      <c r="C14" s="37" t="s">
        <v>280</v>
      </c>
      <c r="D14" s="30" t="s">
        <v>16</v>
      </c>
      <c r="E14" s="31">
        <v>1</v>
      </c>
      <c r="F14" s="32"/>
      <c r="G14" s="225"/>
    </row>
    <row r="15" spans="1:7">
      <c r="A15" s="48"/>
      <c r="B15" s="59"/>
      <c r="C15" s="37" t="s">
        <v>281</v>
      </c>
      <c r="D15" s="30" t="s">
        <v>16</v>
      </c>
      <c r="E15" s="31">
        <v>2</v>
      </c>
      <c r="F15" s="32"/>
      <c r="G15" s="225">
        <f t="shared" si="0"/>
        <v>0</v>
      </c>
    </row>
    <row r="16" spans="1:7">
      <c r="A16" s="48"/>
      <c r="B16" s="59"/>
      <c r="C16" s="37"/>
      <c r="D16" s="30"/>
      <c r="E16" s="31"/>
      <c r="F16" s="32"/>
      <c r="G16" s="225"/>
    </row>
    <row r="17" spans="1:7" ht="63.75">
      <c r="A17" s="46" t="s">
        <v>10</v>
      </c>
      <c r="B17" s="60"/>
      <c r="C17" s="235" t="s">
        <v>35</v>
      </c>
      <c r="D17" s="29"/>
      <c r="E17" s="27"/>
      <c r="F17" s="28"/>
      <c r="G17" s="225"/>
    </row>
    <row r="18" spans="1:7">
      <c r="A18" s="46"/>
      <c r="B18" s="60"/>
      <c r="C18" s="34"/>
      <c r="D18" s="29" t="s">
        <v>9</v>
      </c>
      <c r="E18" s="27">
        <v>400</v>
      </c>
      <c r="F18" s="28"/>
      <c r="G18" s="225">
        <f t="shared" si="0"/>
        <v>0</v>
      </c>
    </row>
    <row r="19" spans="1:7">
      <c r="A19" s="46"/>
      <c r="B19" s="14" t="s">
        <v>4</v>
      </c>
      <c r="C19" s="613" t="s">
        <v>40</v>
      </c>
      <c r="D19" s="613"/>
      <c r="E19" s="613"/>
      <c r="F19" s="614"/>
      <c r="G19" s="224">
        <f>SUM(G9:G18)</f>
        <v>0</v>
      </c>
    </row>
    <row r="20" spans="1:7">
      <c r="A20" s="9"/>
      <c r="B20" s="5"/>
      <c r="C20" s="7"/>
      <c r="D20" s="6"/>
      <c r="E20" s="8"/>
      <c r="F20" s="10"/>
      <c r="G20" s="10"/>
    </row>
    <row r="21" spans="1:7" ht="25.5">
      <c r="A21" s="16"/>
      <c r="B21" s="17" t="s">
        <v>41</v>
      </c>
      <c r="C21" s="18" t="s">
        <v>42</v>
      </c>
      <c r="D21" s="19"/>
      <c r="E21" s="20"/>
      <c r="F21" s="21"/>
      <c r="G21" s="21"/>
    </row>
    <row r="22" spans="1:7" ht="140.25">
      <c r="A22" s="46" t="s">
        <v>7</v>
      </c>
      <c r="B22" s="60"/>
      <c r="C22" s="41" t="s">
        <v>43</v>
      </c>
      <c r="D22" s="29"/>
      <c r="E22" s="27"/>
      <c r="F22" s="28"/>
      <c r="G22" s="28"/>
    </row>
    <row r="23" spans="1:7">
      <c r="A23" s="46"/>
      <c r="B23" s="60"/>
      <c r="C23" s="34"/>
      <c r="D23" s="29" t="s">
        <v>44</v>
      </c>
      <c r="E23" s="27">
        <v>191</v>
      </c>
      <c r="F23" s="28"/>
      <c r="G23" s="225">
        <f>F23*E23</f>
        <v>0</v>
      </c>
    </row>
    <row r="24" spans="1:7" ht="165.75">
      <c r="A24" s="48" t="s">
        <v>10</v>
      </c>
      <c r="B24" s="61"/>
      <c r="C24" s="238" t="s">
        <v>46</v>
      </c>
      <c r="D24" s="30"/>
      <c r="E24" s="31"/>
      <c r="F24" s="32"/>
      <c r="G24" s="225"/>
    </row>
    <row r="25" spans="1:7">
      <c r="A25" s="48"/>
      <c r="B25" s="61"/>
      <c r="C25" s="39"/>
      <c r="D25" s="30" t="s">
        <v>9</v>
      </c>
      <c r="E25" s="31">
        <v>400</v>
      </c>
      <c r="F25" s="32"/>
      <c r="G25" s="225">
        <f t="shared" ref="G25:G27" si="1">F25*E25</f>
        <v>0</v>
      </c>
    </row>
    <row r="26" spans="1:7" ht="38.25">
      <c r="A26" s="42" t="s">
        <v>13</v>
      </c>
      <c r="B26" s="43"/>
      <c r="C26" s="235" t="s">
        <v>74</v>
      </c>
      <c r="D26" s="23"/>
      <c r="E26" s="24"/>
      <c r="F26" s="25"/>
      <c r="G26" s="225"/>
    </row>
    <row r="27" spans="1:7">
      <c r="A27" s="42"/>
      <c r="B27" s="43"/>
      <c r="C27" s="34"/>
      <c r="D27" s="23" t="s">
        <v>44</v>
      </c>
      <c r="E27" s="24">
        <v>191</v>
      </c>
      <c r="F27" s="25"/>
      <c r="G27" s="225">
        <f t="shared" si="1"/>
        <v>0</v>
      </c>
    </row>
    <row r="28" spans="1:7">
      <c r="A28" s="46"/>
      <c r="B28" s="60"/>
      <c r="C28" s="34"/>
      <c r="D28" s="29"/>
      <c r="E28" s="27"/>
      <c r="F28" s="28"/>
      <c r="G28" s="28"/>
    </row>
    <row r="29" spans="1:7">
      <c r="A29" s="46"/>
      <c r="B29" s="14" t="s">
        <v>41</v>
      </c>
      <c r="C29" s="613" t="s">
        <v>47</v>
      </c>
      <c r="D29" s="613"/>
      <c r="E29" s="613"/>
      <c r="F29" s="614"/>
      <c r="G29" s="224">
        <f>SUM(G23:G27)</f>
        <v>0</v>
      </c>
    </row>
    <row r="30" spans="1:7">
      <c r="A30" s="9"/>
      <c r="B30" s="5"/>
      <c r="C30" s="7"/>
      <c r="D30" s="6"/>
      <c r="E30" s="8"/>
      <c r="F30" s="10"/>
      <c r="G30" s="10"/>
    </row>
    <row r="31" spans="1:7" ht="27.75" customHeight="1">
      <c r="A31" s="16"/>
      <c r="B31" s="17" t="s">
        <v>48</v>
      </c>
      <c r="C31" s="18" t="s">
        <v>49</v>
      </c>
      <c r="D31" s="19"/>
      <c r="E31" s="20"/>
      <c r="F31" s="21"/>
      <c r="G31" s="21"/>
    </row>
    <row r="32" spans="1:7" ht="76.5">
      <c r="A32" s="42" t="s">
        <v>7</v>
      </c>
      <c r="B32" s="43"/>
      <c r="C32" s="45" t="s">
        <v>282</v>
      </c>
      <c r="D32" s="29"/>
      <c r="E32" s="27"/>
      <c r="F32" s="28"/>
      <c r="G32" s="28"/>
    </row>
    <row r="33" spans="1:7">
      <c r="A33" s="42"/>
      <c r="B33" s="43"/>
      <c r="C33" s="34"/>
      <c r="D33" s="29" t="s">
        <v>9</v>
      </c>
      <c r="E33" s="27">
        <v>193.2</v>
      </c>
      <c r="F33" s="28"/>
      <c r="G33" s="225">
        <f>F33*E33</f>
        <v>0</v>
      </c>
    </row>
    <row r="34" spans="1:7" ht="63.75">
      <c r="A34" s="42" t="s">
        <v>10</v>
      </c>
      <c r="B34" s="43"/>
      <c r="C34" s="34" t="s">
        <v>283</v>
      </c>
      <c r="D34" s="29"/>
      <c r="E34" s="27"/>
      <c r="F34" s="28"/>
      <c r="G34" s="225"/>
    </row>
    <row r="35" spans="1:7">
      <c r="A35" s="42"/>
      <c r="B35" s="43"/>
      <c r="C35" s="34"/>
      <c r="D35" s="29" t="s">
        <v>9</v>
      </c>
      <c r="E35" s="27">
        <v>740.85</v>
      </c>
      <c r="F35" s="28"/>
      <c r="G35" s="225">
        <f t="shared" ref="G35:G50" si="2">F35*E35</f>
        <v>0</v>
      </c>
    </row>
    <row r="36" spans="1:7" ht="51">
      <c r="A36" s="42" t="s">
        <v>13</v>
      </c>
      <c r="B36" s="43"/>
      <c r="C36" s="34" t="s">
        <v>284</v>
      </c>
      <c r="D36" s="29"/>
      <c r="E36" s="27"/>
      <c r="F36" s="28"/>
      <c r="G36" s="225"/>
    </row>
    <row r="37" spans="1:7">
      <c r="A37" s="42"/>
      <c r="B37" s="43"/>
      <c r="C37" s="34"/>
      <c r="D37" s="29" t="s">
        <v>285</v>
      </c>
      <c r="E37" s="27">
        <v>15</v>
      </c>
      <c r="F37" s="28"/>
      <c r="G37" s="225">
        <f t="shared" si="2"/>
        <v>0</v>
      </c>
    </row>
    <row r="38" spans="1:7" ht="153">
      <c r="A38" s="42" t="s">
        <v>23</v>
      </c>
      <c r="B38" s="43"/>
      <c r="C38" s="45" t="s">
        <v>286</v>
      </c>
      <c r="D38" s="29"/>
      <c r="E38" s="27"/>
      <c r="F38" s="28"/>
      <c r="G38" s="225"/>
    </row>
    <row r="39" spans="1:7">
      <c r="A39" s="42"/>
      <c r="B39" s="43"/>
      <c r="C39" s="34"/>
      <c r="D39" s="29" t="s">
        <v>9</v>
      </c>
      <c r="E39" s="27">
        <v>740.85</v>
      </c>
      <c r="F39" s="28"/>
      <c r="G39" s="225">
        <f t="shared" si="2"/>
        <v>0</v>
      </c>
    </row>
    <row r="40" spans="1:7" ht="102">
      <c r="A40" s="46" t="s">
        <v>25</v>
      </c>
      <c r="B40" s="40"/>
      <c r="C40" s="236" t="s">
        <v>51</v>
      </c>
      <c r="D40" s="29"/>
      <c r="E40" s="27"/>
      <c r="F40" s="28"/>
      <c r="G40" s="225"/>
    </row>
    <row r="41" spans="1:7">
      <c r="A41" s="42"/>
      <c r="B41" s="43"/>
      <c r="C41" s="34"/>
      <c r="D41" s="29" t="s">
        <v>28</v>
      </c>
      <c r="E41" s="27">
        <v>125</v>
      </c>
      <c r="F41" s="28"/>
      <c r="G41" s="225">
        <f t="shared" si="2"/>
        <v>0</v>
      </c>
    </row>
    <row r="42" spans="1:7" ht="114.75">
      <c r="A42" s="42" t="s">
        <v>30</v>
      </c>
      <c r="B42" s="43"/>
      <c r="C42" s="237" t="s">
        <v>52</v>
      </c>
      <c r="D42" s="23"/>
      <c r="E42" s="24"/>
      <c r="F42" s="25"/>
      <c r="G42" s="225"/>
    </row>
    <row r="43" spans="1:7">
      <c r="A43" s="42"/>
      <c r="B43" s="43"/>
      <c r="C43" s="34"/>
      <c r="D43" s="29" t="s">
        <v>28</v>
      </c>
      <c r="E43" s="27">
        <v>56.4</v>
      </c>
      <c r="F43" s="28"/>
      <c r="G43" s="225">
        <f t="shared" si="2"/>
        <v>0</v>
      </c>
    </row>
    <row r="44" spans="1:7" ht="89.25">
      <c r="A44" s="48" t="s">
        <v>34</v>
      </c>
      <c r="B44" s="49"/>
      <c r="C44" s="238" t="s">
        <v>53</v>
      </c>
      <c r="D44" s="30"/>
      <c r="E44" s="31"/>
      <c r="F44" s="32"/>
      <c r="G44" s="225"/>
    </row>
    <row r="45" spans="1:7">
      <c r="A45" s="46"/>
      <c r="B45" s="40"/>
      <c r="C45" s="34" t="s">
        <v>32</v>
      </c>
      <c r="D45" s="29" t="s">
        <v>28</v>
      </c>
      <c r="E45" s="27">
        <v>151.60000000000002</v>
      </c>
      <c r="F45" s="28"/>
      <c r="G45" s="225">
        <f t="shared" si="2"/>
        <v>0</v>
      </c>
    </row>
    <row r="46" spans="1:7">
      <c r="A46" s="46"/>
      <c r="B46" s="40"/>
      <c r="C46" s="34" t="s">
        <v>33</v>
      </c>
      <c r="D46" s="29" t="s">
        <v>28</v>
      </c>
      <c r="E46" s="27">
        <v>32.799999999999997</v>
      </c>
      <c r="F46" s="28"/>
      <c r="G46" s="225">
        <f t="shared" si="2"/>
        <v>0</v>
      </c>
    </row>
    <row r="47" spans="1:7" ht="51">
      <c r="A47" s="46" t="s">
        <v>36</v>
      </c>
      <c r="B47" s="40"/>
      <c r="C47" s="34" t="s">
        <v>287</v>
      </c>
      <c r="D47" s="29" t="s">
        <v>28</v>
      </c>
      <c r="E47" s="27">
        <v>125</v>
      </c>
      <c r="F47" s="28"/>
      <c r="G47" s="225">
        <f t="shared" si="2"/>
        <v>0</v>
      </c>
    </row>
    <row r="48" spans="1:7">
      <c r="A48" s="46"/>
      <c r="B48" s="40"/>
      <c r="C48" s="34"/>
      <c r="D48" s="29"/>
      <c r="E48" s="27"/>
      <c r="F48" s="28"/>
      <c r="G48" s="225"/>
    </row>
    <row r="49" spans="1:7" ht="153">
      <c r="A49" s="46" t="s">
        <v>253</v>
      </c>
      <c r="B49" s="40"/>
      <c r="C49" s="235" t="s">
        <v>54</v>
      </c>
      <c r="D49" s="29"/>
      <c r="E49" s="27"/>
      <c r="F49" s="28"/>
      <c r="G49" s="225"/>
    </row>
    <row r="50" spans="1:7">
      <c r="A50" s="42"/>
      <c r="B50" s="43"/>
      <c r="C50" s="34"/>
      <c r="D50" s="29" t="s">
        <v>28</v>
      </c>
      <c r="E50" s="27">
        <v>40</v>
      </c>
      <c r="F50" s="25"/>
      <c r="G50" s="225">
        <f t="shared" si="2"/>
        <v>0</v>
      </c>
    </row>
    <row r="51" spans="1:7">
      <c r="A51" s="46"/>
      <c r="B51" s="376" t="s">
        <v>48</v>
      </c>
      <c r="C51" s="612" t="s">
        <v>55</v>
      </c>
      <c r="D51" s="613"/>
      <c r="E51" s="613"/>
      <c r="F51" s="614"/>
      <c r="G51" s="224">
        <f>SUM(G33:G50)</f>
        <v>0</v>
      </c>
    </row>
    <row r="52" spans="1:7">
      <c r="A52" s="3"/>
      <c r="B52" s="2"/>
      <c r="C52" s="159"/>
      <c r="D52" s="160"/>
      <c r="E52" s="4"/>
      <c r="F52" s="161"/>
      <c r="G52" s="161"/>
    </row>
    <row r="53" spans="1:7" ht="27.75" customHeight="1">
      <c r="A53" s="16"/>
      <c r="B53" s="17" t="s">
        <v>48</v>
      </c>
      <c r="C53" s="18" t="s">
        <v>49</v>
      </c>
      <c r="D53" s="19"/>
      <c r="E53" s="20"/>
      <c r="F53" s="21"/>
      <c r="G53" s="21"/>
    </row>
    <row r="54" spans="1:7" ht="174.75" customHeight="1">
      <c r="A54" s="42"/>
      <c r="B54" s="43"/>
      <c r="C54" s="515" t="s">
        <v>58</v>
      </c>
      <c r="D54" s="507"/>
      <c r="E54" s="507"/>
      <c r="F54" s="507"/>
      <c r="G54" s="507"/>
    </row>
    <row r="55" spans="1:7" ht="127.5">
      <c r="A55" s="42" t="s">
        <v>7</v>
      </c>
      <c r="B55" s="43"/>
      <c r="C55" s="45" t="s">
        <v>59</v>
      </c>
      <c r="D55" s="23"/>
      <c r="E55" s="24"/>
      <c r="F55" s="25"/>
      <c r="G55" s="25"/>
    </row>
    <row r="56" spans="1:7" ht="216.75">
      <c r="A56" s="51"/>
      <c r="B56" s="52"/>
      <c r="C56" s="53" t="s">
        <v>60</v>
      </c>
      <c r="D56" s="54"/>
      <c r="E56" s="55"/>
      <c r="F56" s="56"/>
      <c r="G56" s="56"/>
    </row>
    <row r="57" spans="1:7">
      <c r="A57" s="51"/>
      <c r="B57" s="52"/>
      <c r="C57" s="37" t="s">
        <v>276</v>
      </c>
      <c r="D57" s="30" t="s">
        <v>16</v>
      </c>
      <c r="E57" s="31">
        <v>14</v>
      </c>
      <c r="F57" s="32"/>
      <c r="G57" s="225">
        <f>F57*E57</f>
        <v>0</v>
      </c>
    </row>
    <row r="58" spans="1:7" ht="25.5">
      <c r="A58" s="22"/>
      <c r="B58" s="51"/>
      <c r="C58" s="37" t="s">
        <v>277</v>
      </c>
      <c r="D58" s="30" t="s">
        <v>16</v>
      </c>
      <c r="E58" s="31">
        <v>1</v>
      </c>
      <c r="F58" s="32"/>
      <c r="G58" s="225">
        <f t="shared" ref="G58:G60" si="3">F58*E58</f>
        <v>0</v>
      </c>
    </row>
    <row r="59" spans="1:7">
      <c r="A59" s="51"/>
      <c r="B59" s="52"/>
      <c r="C59" s="37" t="s">
        <v>288</v>
      </c>
      <c r="D59" s="30" t="s">
        <v>16</v>
      </c>
      <c r="E59" s="31">
        <v>6</v>
      </c>
      <c r="F59" s="32"/>
      <c r="G59" s="225">
        <f t="shared" si="3"/>
        <v>0</v>
      </c>
    </row>
    <row r="60" spans="1:7">
      <c r="A60" s="51"/>
      <c r="B60" s="52"/>
      <c r="C60" s="37" t="s">
        <v>289</v>
      </c>
      <c r="D60" s="30" t="s">
        <v>16</v>
      </c>
      <c r="E60" s="31">
        <v>2</v>
      </c>
      <c r="F60" s="32"/>
      <c r="G60" s="225">
        <f t="shared" si="3"/>
        <v>0</v>
      </c>
    </row>
    <row r="61" spans="1:7">
      <c r="A61" s="51"/>
      <c r="B61" s="52"/>
      <c r="C61" s="37"/>
      <c r="D61" s="30"/>
      <c r="E61" s="31"/>
      <c r="F61" s="32"/>
      <c r="G61" s="32"/>
    </row>
    <row r="62" spans="1:7" ht="225.75" customHeight="1">
      <c r="A62" s="51" t="s">
        <v>10</v>
      </c>
      <c r="B62" s="52"/>
      <c r="C62" s="41" t="s">
        <v>61</v>
      </c>
      <c r="D62" s="30"/>
      <c r="E62" s="31"/>
      <c r="F62" s="56"/>
      <c r="G62" s="56"/>
    </row>
    <row r="63" spans="1:7" ht="25.5">
      <c r="A63" s="51"/>
      <c r="B63" s="52"/>
      <c r="C63" s="37" t="s">
        <v>290</v>
      </c>
      <c r="D63" s="30" t="s">
        <v>16</v>
      </c>
      <c r="E63" s="31">
        <v>2</v>
      </c>
      <c r="F63" s="32"/>
      <c r="G63" s="225">
        <f>F63*E63</f>
        <v>0</v>
      </c>
    </row>
    <row r="64" spans="1:7" ht="25.5">
      <c r="A64" s="51"/>
      <c r="B64" s="52"/>
      <c r="C64" s="37" t="s">
        <v>280</v>
      </c>
      <c r="D64" s="30" t="s">
        <v>16</v>
      </c>
      <c r="E64" s="31">
        <v>1</v>
      </c>
      <c r="F64" s="32"/>
      <c r="G64" s="225">
        <f t="shared" ref="G64:G68" si="4">F64*E64</f>
        <v>0</v>
      </c>
    </row>
    <row r="65" spans="1:7">
      <c r="A65" s="51"/>
      <c r="B65" s="52"/>
      <c r="C65" s="37" t="s">
        <v>281</v>
      </c>
      <c r="D65" s="30" t="s">
        <v>16</v>
      </c>
      <c r="E65" s="31">
        <v>2</v>
      </c>
      <c r="F65" s="32"/>
      <c r="G65" s="225">
        <f t="shared" si="4"/>
        <v>0</v>
      </c>
    </row>
    <row r="66" spans="1:7">
      <c r="A66" s="51"/>
      <c r="B66" s="52"/>
      <c r="C66" s="37"/>
      <c r="D66" s="30"/>
      <c r="E66" s="31"/>
      <c r="F66" s="56"/>
      <c r="G66" s="225"/>
    </row>
    <row r="67" spans="1:7" ht="63.75">
      <c r="A67" s="51" t="s">
        <v>23</v>
      </c>
      <c r="B67" s="52"/>
      <c r="C67" s="238" t="s">
        <v>63</v>
      </c>
      <c r="D67" s="30"/>
      <c r="E67" s="31"/>
      <c r="F67" s="56"/>
      <c r="G67" s="225"/>
    </row>
    <row r="68" spans="1:7">
      <c r="A68" s="51"/>
      <c r="B68" s="52"/>
      <c r="C68" s="34"/>
      <c r="D68" s="30" t="s">
        <v>28</v>
      </c>
      <c r="E68" s="31">
        <v>40</v>
      </c>
      <c r="F68" s="56"/>
      <c r="G68" s="225">
        <f t="shared" si="4"/>
        <v>0</v>
      </c>
    </row>
    <row r="69" spans="1:7">
      <c r="A69" s="377"/>
      <c r="B69" s="14" t="s">
        <v>56</v>
      </c>
      <c r="C69" s="15" t="s">
        <v>64</v>
      </c>
      <c r="D69" s="11"/>
      <c r="E69" s="12"/>
      <c r="F69" s="378"/>
      <c r="G69" s="379">
        <f>SUM(G63:G68)+SUM(G57:G60)</f>
        <v>0</v>
      </c>
    </row>
    <row r="71" spans="1:7" ht="27.75" customHeight="1">
      <c r="A71" s="16"/>
      <c r="B71" s="17" t="s">
        <v>80</v>
      </c>
      <c r="C71" s="18" t="s">
        <v>81</v>
      </c>
      <c r="D71" s="19"/>
      <c r="E71" s="20"/>
      <c r="F71" s="21"/>
      <c r="G71" s="21"/>
    </row>
    <row r="72" spans="1:7" ht="51">
      <c r="A72" s="42" t="s">
        <v>7</v>
      </c>
      <c r="B72" s="43"/>
      <c r="C72" s="237" t="s">
        <v>291</v>
      </c>
      <c r="D72" s="23"/>
      <c r="E72" s="24"/>
      <c r="F72" s="25"/>
      <c r="G72" s="25"/>
    </row>
    <row r="73" spans="1:7">
      <c r="A73" s="42"/>
      <c r="B73" s="43"/>
      <c r="C73" s="44"/>
      <c r="D73" s="23" t="s">
        <v>44</v>
      </c>
      <c r="E73" s="27">
        <v>95.300000000000011</v>
      </c>
      <c r="F73" s="25"/>
      <c r="G73" s="225">
        <f>F73*E73</f>
        <v>0</v>
      </c>
    </row>
    <row r="74" spans="1:7" ht="25.5">
      <c r="A74" s="42" t="s">
        <v>10</v>
      </c>
      <c r="B74" s="43"/>
      <c r="C74" s="237" t="s">
        <v>83</v>
      </c>
      <c r="D74" s="23"/>
      <c r="E74" s="24"/>
      <c r="F74" s="25"/>
      <c r="G74" s="225"/>
    </row>
    <row r="75" spans="1:7">
      <c r="A75" s="42"/>
      <c r="B75" s="43"/>
      <c r="C75" s="44"/>
      <c r="D75" s="23" t="s">
        <v>16</v>
      </c>
      <c r="E75" s="24">
        <v>0</v>
      </c>
      <c r="F75" s="25"/>
      <c r="G75" s="225">
        <f t="shared" ref="G75:G79" si="5">F75*E75</f>
        <v>0</v>
      </c>
    </row>
    <row r="76" spans="1:7" ht="38.25">
      <c r="A76" s="42" t="s">
        <v>13</v>
      </c>
      <c r="B76" s="43"/>
      <c r="C76" s="237" t="s">
        <v>84</v>
      </c>
      <c r="D76" s="23"/>
      <c r="E76" s="24"/>
      <c r="F76" s="25"/>
      <c r="G76" s="225"/>
    </row>
    <row r="77" spans="1:7">
      <c r="A77" s="42"/>
      <c r="B77" s="43"/>
      <c r="C77" s="44"/>
      <c r="D77" s="23" t="s">
        <v>12</v>
      </c>
      <c r="E77" s="24">
        <v>1</v>
      </c>
      <c r="F77" s="25"/>
      <c r="G77" s="225">
        <f t="shared" si="5"/>
        <v>0</v>
      </c>
    </row>
    <row r="78" spans="1:7" ht="63.75">
      <c r="A78" s="42" t="s">
        <v>23</v>
      </c>
      <c r="B78" s="43"/>
      <c r="C78" s="237" t="s">
        <v>85</v>
      </c>
      <c r="D78" s="23"/>
      <c r="E78" s="24"/>
      <c r="F78" s="25"/>
      <c r="G78" s="225"/>
    </row>
    <row r="79" spans="1:7">
      <c r="A79" s="42"/>
      <c r="B79" s="43"/>
      <c r="C79" s="44"/>
      <c r="D79" s="23" t="s">
        <v>12</v>
      </c>
      <c r="E79" s="24">
        <v>1</v>
      </c>
      <c r="F79" s="25"/>
      <c r="G79" s="225">
        <f t="shared" si="5"/>
        <v>0</v>
      </c>
    </row>
    <row r="80" spans="1:7">
      <c r="A80" s="46"/>
      <c r="B80" s="376" t="s">
        <v>80</v>
      </c>
      <c r="C80" s="612" t="s">
        <v>86</v>
      </c>
      <c r="D80" s="613"/>
      <c r="E80" s="613"/>
      <c r="F80" s="614"/>
      <c r="G80" s="224">
        <f>SUM(G73:G79)</f>
        <v>0</v>
      </c>
    </row>
    <row r="82" spans="1:7" ht="27.75" customHeight="1">
      <c r="A82" s="380"/>
      <c r="B82" s="615" t="s">
        <v>87</v>
      </c>
      <c r="C82" s="615"/>
      <c r="D82" s="615"/>
      <c r="E82" s="615"/>
      <c r="F82" s="615"/>
      <c r="G82" s="615"/>
    </row>
    <row r="83" spans="1:7">
      <c r="A83" s="5"/>
      <c r="B83" s="381"/>
      <c r="C83" s="382"/>
      <c r="D83" s="320"/>
      <c r="E83" s="320"/>
      <c r="F83" s="1"/>
      <c r="G83" s="1"/>
    </row>
    <row r="84" spans="1:7">
      <c r="A84" s="5"/>
      <c r="B84" s="23" t="s">
        <v>4</v>
      </c>
      <c r="C84" s="489" t="s">
        <v>5</v>
      </c>
      <c r="D84" s="490"/>
      <c r="E84" s="490"/>
      <c r="F84" s="491"/>
      <c r="G84" s="226">
        <f>G19</f>
        <v>0</v>
      </c>
    </row>
    <row r="85" spans="1:7" ht="14.25" customHeight="1">
      <c r="A85" s="5"/>
      <c r="B85" s="57" t="s">
        <v>41</v>
      </c>
      <c r="C85" s="489" t="s">
        <v>42</v>
      </c>
      <c r="D85" s="490"/>
      <c r="E85" s="490"/>
      <c r="F85" s="491"/>
      <c r="G85" s="226">
        <f>G29</f>
        <v>0</v>
      </c>
    </row>
    <row r="86" spans="1:7">
      <c r="A86" s="5"/>
      <c r="B86" s="23" t="s">
        <v>48</v>
      </c>
      <c r="C86" s="489" t="s">
        <v>49</v>
      </c>
      <c r="D86" s="490"/>
      <c r="E86" s="490"/>
      <c r="F86" s="491"/>
      <c r="G86" s="226">
        <f>G51</f>
        <v>0</v>
      </c>
    </row>
    <row r="87" spans="1:7">
      <c r="A87" s="5"/>
      <c r="B87" s="23" t="s">
        <v>56</v>
      </c>
      <c r="C87" s="489" t="s">
        <v>57</v>
      </c>
      <c r="D87" s="490"/>
      <c r="E87" s="490"/>
      <c r="F87" s="491"/>
      <c r="G87" s="226">
        <f>G69</f>
        <v>0</v>
      </c>
    </row>
    <row r="88" spans="1:7">
      <c r="A88" s="5"/>
      <c r="B88" s="57" t="s">
        <v>80</v>
      </c>
      <c r="C88" s="489" t="s">
        <v>81</v>
      </c>
      <c r="D88" s="490"/>
      <c r="E88" s="490"/>
      <c r="F88" s="491"/>
      <c r="G88" s="226">
        <f>G80</f>
        <v>0</v>
      </c>
    </row>
    <row r="89" spans="1:7">
      <c r="A89" s="2"/>
      <c r="B89" s="43"/>
      <c r="C89" s="492" t="s">
        <v>88</v>
      </c>
      <c r="D89" s="493"/>
      <c r="E89" s="493"/>
      <c r="F89" s="494"/>
      <c r="G89" s="227">
        <f>SUM(G84:G88)</f>
        <v>0</v>
      </c>
    </row>
    <row r="90" spans="1:7">
      <c r="A90" s="2"/>
      <c r="B90" s="43"/>
      <c r="C90" s="495" t="s">
        <v>89</v>
      </c>
      <c r="D90" s="496"/>
      <c r="E90" s="496"/>
      <c r="F90" s="497"/>
      <c r="G90" s="226">
        <f>G89*0.17</f>
        <v>0</v>
      </c>
    </row>
    <row r="91" spans="1:7">
      <c r="A91" s="2"/>
      <c r="B91" s="43"/>
      <c r="C91" s="492" t="s">
        <v>90</v>
      </c>
      <c r="D91" s="493"/>
      <c r="E91" s="493"/>
      <c r="F91" s="494"/>
      <c r="G91" s="227">
        <f>G89+G90</f>
        <v>0</v>
      </c>
    </row>
  </sheetData>
  <mergeCells count="17">
    <mergeCell ref="C86:F86"/>
    <mergeCell ref="A2:G2"/>
    <mergeCell ref="A3:G3"/>
    <mergeCell ref="C7:G7"/>
    <mergeCell ref="C19:F19"/>
    <mergeCell ref="C29:F29"/>
    <mergeCell ref="C51:F51"/>
    <mergeCell ref="C54:G54"/>
    <mergeCell ref="C80:F80"/>
    <mergeCell ref="B82:G82"/>
    <mergeCell ref="C84:F84"/>
    <mergeCell ref="C85:F85"/>
    <mergeCell ref="C87:F87"/>
    <mergeCell ref="C88:F88"/>
    <mergeCell ref="C89:F89"/>
    <mergeCell ref="C90:F90"/>
    <mergeCell ref="C91:F9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6586-AAE0-4EAD-859C-F1E59B68C186}">
  <sheetPr>
    <tabColor theme="5" tint="-0.249977111117893"/>
  </sheetPr>
  <dimension ref="A1:F22"/>
  <sheetViews>
    <sheetView workbookViewId="0">
      <selection activeCell="I10" sqref="I10"/>
    </sheetView>
  </sheetViews>
  <sheetFormatPr defaultColWidth="8.85546875" defaultRowHeight="15"/>
  <cols>
    <col min="1" max="1" width="5.140625" style="154" customWidth="1"/>
    <col min="2" max="2" width="62.28515625" style="155" customWidth="1"/>
    <col min="3" max="3" width="5.7109375" style="156" customWidth="1"/>
    <col min="4" max="4" width="8.85546875" style="156"/>
    <col min="5" max="5" width="10.5703125" style="156" customWidth="1"/>
    <col min="6" max="6" width="11" style="156" customWidth="1"/>
    <col min="7" max="256" width="8.85546875" style="148"/>
    <col min="257" max="257" width="5.140625" style="148" customWidth="1"/>
    <col min="258" max="258" width="62.28515625" style="148" customWidth="1"/>
    <col min="259" max="259" width="5.7109375" style="148" customWidth="1"/>
    <col min="260" max="260" width="8.85546875" style="148"/>
    <col min="261" max="261" width="10.5703125" style="148" customWidth="1"/>
    <col min="262" max="262" width="11" style="148" customWidth="1"/>
    <col min="263" max="512" width="8.85546875" style="148"/>
    <col min="513" max="513" width="5.140625" style="148" customWidth="1"/>
    <col min="514" max="514" width="62.28515625" style="148" customWidth="1"/>
    <col min="515" max="515" width="5.7109375" style="148" customWidth="1"/>
    <col min="516" max="516" width="8.85546875" style="148"/>
    <col min="517" max="517" width="10.5703125" style="148" customWidth="1"/>
    <col min="518" max="518" width="11" style="148" customWidth="1"/>
    <col min="519" max="768" width="8.85546875" style="148"/>
    <col min="769" max="769" width="5.140625" style="148" customWidth="1"/>
    <col min="770" max="770" width="62.28515625" style="148" customWidth="1"/>
    <col min="771" max="771" width="5.7109375" style="148" customWidth="1"/>
    <col min="772" max="772" width="8.85546875" style="148"/>
    <col min="773" max="773" width="10.5703125" style="148" customWidth="1"/>
    <col min="774" max="774" width="11" style="148" customWidth="1"/>
    <col min="775" max="1024" width="8.85546875" style="148"/>
    <col min="1025" max="1025" width="5.140625" style="148" customWidth="1"/>
    <col min="1026" max="1026" width="62.28515625" style="148" customWidth="1"/>
    <col min="1027" max="1027" width="5.7109375" style="148" customWidth="1"/>
    <col min="1028" max="1028" width="8.85546875" style="148"/>
    <col min="1029" max="1029" width="10.5703125" style="148" customWidth="1"/>
    <col min="1030" max="1030" width="11" style="148" customWidth="1"/>
    <col min="1031" max="1280" width="8.85546875" style="148"/>
    <col min="1281" max="1281" width="5.140625" style="148" customWidth="1"/>
    <col min="1282" max="1282" width="62.28515625" style="148" customWidth="1"/>
    <col min="1283" max="1283" width="5.7109375" style="148" customWidth="1"/>
    <col min="1284" max="1284" width="8.85546875" style="148"/>
    <col min="1285" max="1285" width="10.5703125" style="148" customWidth="1"/>
    <col min="1286" max="1286" width="11" style="148" customWidth="1"/>
    <col min="1287" max="1536" width="8.85546875" style="148"/>
    <col min="1537" max="1537" width="5.140625" style="148" customWidth="1"/>
    <col min="1538" max="1538" width="62.28515625" style="148" customWidth="1"/>
    <col min="1539" max="1539" width="5.7109375" style="148" customWidth="1"/>
    <col min="1540" max="1540" width="8.85546875" style="148"/>
    <col min="1541" max="1541" width="10.5703125" style="148" customWidth="1"/>
    <col min="1542" max="1542" width="11" style="148" customWidth="1"/>
    <col min="1543" max="1792" width="8.85546875" style="148"/>
    <col min="1793" max="1793" width="5.140625" style="148" customWidth="1"/>
    <col min="1794" max="1794" width="62.28515625" style="148" customWidth="1"/>
    <col min="1795" max="1795" width="5.7109375" style="148" customWidth="1"/>
    <col min="1796" max="1796" width="8.85546875" style="148"/>
    <col min="1797" max="1797" width="10.5703125" style="148" customWidth="1"/>
    <col min="1798" max="1798" width="11" style="148" customWidth="1"/>
    <col min="1799" max="2048" width="8.85546875" style="148"/>
    <col min="2049" max="2049" width="5.140625" style="148" customWidth="1"/>
    <col min="2050" max="2050" width="62.28515625" style="148" customWidth="1"/>
    <col min="2051" max="2051" width="5.7109375" style="148" customWidth="1"/>
    <col min="2052" max="2052" width="8.85546875" style="148"/>
    <col min="2053" max="2053" width="10.5703125" style="148" customWidth="1"/>
    <col min="2054" max="2054" width="11" style="148" customWidth="1"/>
    <col min="2055" max="2304" width="8.85546875" style="148"/>
    <col min="2305" max="2305" width="5.140625" style="148" customWidth="1"/>
    <col min="2306" max="2306" width="62.28515625" style="148" customWidth="1"/>
    <col min="2307" max="2307" width="5.7109375" style="148" customWidth="1"/>
    <col min="2308" max="2308" width="8.85546875" style="148"/>
    <col min="2309" max="2309" width="10.5703125" style="148" customWidth="1"/>
    <col min="2310" max="2310" width="11" style="148" customWidth="1"/>
    <col min="2311" max="2560" width="8.85546875" style="148"/>
    <col min="2561" max="2561" width="5.140625" style="148" customWidth="1"/>
    <col min="2562" max="2562" width="62.28515625" style="148" customWidth="1"/>
    <col min="2563" max="2563" width="5.7109375" style="148" customWidth="1"/>
    <col min="2564" max="2564" width="8.85546875" style="148"/>
    <col min="2565" max="2565" width="10.5703125" style="148" customWidth="1"/>
    <col min="2566" max="2566" width="11" style="148" customWidth="1"/>
    <col min="2567" max="2816" width="8.85546875" style="148"/>
    <col min="2817" max="2817" width="5.140625" style="148" customWidth="1"/>
    <col min="2818" max="2818" width="62.28515625" style="148" customWidth="1"/>
    <col min="2819" max="2819" width="5.7109375" style="148" customWidth="1"/>
    <col min="2820" max="2820" width="8.85546875" style="148"/>
    <col min="2821" max="2821" width="10.5703125" style="148" customWidth="1"/>
    <col min="2822" max="2822" width="11" style="148" customWidth="1"/>
    <col min="2823" max="3072" width="8.85546875" style="148"/>
    <col min="3073" max="3073" width="5.140625" style="148" customWidth="1"/>
    <col min="3074" max="3074" width="62.28515625" style="148" customWidth="1"/>
    <col min="3075" max="3075" width="5.7109375" style="148" customWidth="1"/>
    <col min="3076" max="3076" width="8.85546875" style="148"/>
    <col min="3077" max="3077" width="10.5703125" style="148" customWidth="1"/>
    <col min="3078" max="3078" width="11" style="148" customWidth="1"/>
    <col min="3079" max="3328" width="8.85546875" style="148"/>
    <col min="3329" max="3329" width="5.140625" style="148" customWidth="1"/>
    <col min="3330" max="3330" width="62.28515625" style="148" customWidth="1"/>
    <col min="3331" max="3331" width="5.7109375" style="148" customWidth="1"/>
    <col min="3332" max="3332" width="8.85546875" style="148"/>
    <col min="3333" max="3333" width="10.5703125" style="148" customWidth="1"/>
    <col min="3334" max="3334" width="11" style="148" customWidth="1"/>
    <col min="3335" max="3584" width="8.85546875" style="148"/>
    <col min="3585" max="3585" width="5.140625" style="148" customWidth="1"/>
    <col min="3586" max="3586" width="62.28515625" style="148" customWidth="1"/>
    <col min="3587" max="3587" width="5.7109375" style="148" customWidth="1"/>
    <col min="3588" max="3588" width="8.85546875" style="148"/>
    <col min="3589" max="3589" width="10.5703125" style="148" customWidth="1"/>
    <col min="3590" max="3590" width="11" style="148" customWidth="1"/>
    <col min="3591" max="3840" width="8.85546875" style="148"/>
    <col min="3841" max="3841" width="5.140625" style="148" customWidth="1"/>
    <col min="3842" max="3842" width="62.28515625" style="148" customWidth="1"/>
    <col min="3843" max="3843" width="5.7109375" style="148" customWidth="1"/>
    <col min="3844" max="3844" width="8.85546875" style="148"/>
    <col min="3845" max="3845" width="10.5703125" style="148" customWidth="1"/>
    <col min="3846" max="3846" width="11" style="148" customWidth="1"/>
    <col min="3847" max="4096" width="8.85546875" style="148"/>
    <col min="4097" max="4097" width="5.140625" style="148" customWidth="1"/>
    <col min="4098" max="4098" width="62.28515625" style="148" customWidth="1"/>
    <col min="4099" max="4099" width="5.7109375" style="148" customWidth="1"/>
    <col min="4100" max="4100" width="8.85546875" style="148"/>
    <col min="4101" max="4101" width="10.5703125" style="148" customWidth="1"/>
    <col min="4102" max="4102" width="11" style="148" customWidth="1"/>
    <col min="4103" max="4352" width="8.85546875" style="148"/>
    <col min="4353" max="4353" width="5.140625" style="148" customWidth="1"/>
    <col min="4354" max="4354" width="62.28515625" style="148" customWidth="1"/>
    <col min="4355" max="4355" width="5.7109375" style="148" customWidth="1"/>
    <col min="4356" max="4356" width="8.85546875" style="148"/>
    <col min="4357" max="4357" width="10.5703125" style="148" customWidth="1"/>
    <col min="4358" max="4358" width="11" style="148" customWidth="1"/>
    <col min="4359" max="4608" width="8.85546875" style="148"/>
    <col min="4609" max="4609" width="5.140625" style="148" customWidth="1"/>
    <col min="4610" max="4610" width="62.28515625" style="148" customWidth="1"/>
    <col min="4611" max="4611" width="5.7109375" style="148" customWidth="1"/>
    <col min="4612" max="4612" width="8.85546875" style="148"/>
    <col min="4613" max="4613" width="10.5703125" style="148" customWidth="1"/>
    <col min="4614" max="4614" width="11" style="148" customWidth="1"/>
    <col min="4615" max="4864" width="8.85546875" style="148"/>
    <col min="4865" max="4865" width="5.140625" style="148" customWidth="1"/>
    <col min="4866" max="4866" width="62.28515625" style="148" customWidth="1"/>
    <col min="4867" max="4867" width="5.7109375" style="148" customWidth="1"/>
    <col min="4868" max="4868" width="8.85546875" style="148"/>
    <col min="4869" max="4869" width="10.5703125" style="148" customWidth="1"/>
    <col min="4870" max="4870" width="11" style="148" customWidth="1"/>
    <col min="4871" max="5120" width="8.85546875" style="148"/>
    <col min="5121" max="5121" width="5.140625" style="148" customWidth="1"/>
    <col min="5122" max="5122" width="62.28515625" style="148" customWidth="1"/>
    <col min="5123" max="5123" width="5.7109375" style="148" customWidth="1"/>
    <col min="5124" max="5124" width="8.85546875" style="148"/>
    <col min="5125" max="5125" width="10.5703125" style="148" customWidth="1"/>
    <col min="5126" max="5126" width="11" style="148" customWidth="1"/>
    <col min="5127" max="5376" width="8.85546875" style="148"/>
    <col min="5377" max="5377" width="5.140625" style="148" customWidth="1"/>
    <col min="5378" max="5378" width="62.28515625" style="148" customWidth="1"/>
    <col min="5379" max="5379" width="5.7109375" style="148" customWidth="1"/>
    <col min="5380" max="5380" width="8.85546875" style="148"/>
    <col min="5381" max="5381" width="10.5703125" style="148" customWidth="1"/>
    <col min="5382" max="5382" width="11" style="148" customWidth="1"/>
    <col min="5383" max="5632" width="8.85546875" style="148"/>
    <col min="5633" max="5633" width="5.140625" style="148" customWidth="1"/>
    <col min="5634" max="5634" width="62.28515625" style="148" customWidth="1"/>
    <col min="5635" max="5635" width="5.7109375" style="148" customWidth="1"/>
    <col min="5636" max="5636" width="8.85546875" style="148"/>
    <col min="5637" max="5637" width="10.5703125" style="148" customWidth="1"/>
    <col min="5638" max="5638" width="11" style="148" customWidth="1"/>
    <col min="5639" max="5888" width="8.85546875" style="148"/>
    <col min="5889" max="5889" width="5.140625" style="148" customWidth="1"/>
    <col min="5890" max="5890" width="62.28515625" style="148" customWidth="1"/>
    <col min="5891" max="5891" width="5.7109375" style="148" customWidth="1"/>
    <col min="5892" max="5892" width="8.85546875" style="148"/>
    <col min="5893" max="5893" width="10.5703125" style="148" customWidth="1"/>
    <col min="5894" max="5894" width="11" style="148" customWidth="1"/>
    <col min="5895" max="6144" width="8.85546875" style="148"/>
    <col min="6145" max="6145" width="5.140625" style="148" customWidth="1"/>
    <col min="6146" max="6146" width="62.28515625" style="148" customWidth="1"/>
    <col min="6147" max="6147" width="5.7109375" style="148" customWidth="1"/>
    <col min="6148" max="6148" width="8.85546875" style="148"/>
    <col min="6149" max="6149" width="10.5703125" style="148" customWidth="1"/>
    <col min="6150" max="6150" width="11" style="148" customWidth="1"/>
    <col min="6151" max="6400" width="8.85546875" style="148"/>
    <col min="6401" max="6401" width="5.140625" style="148" customWidth="1"/>
    <col min="6402" max="6402" width="62.28515625" style="148" customWidth="1"/>
    <col min="6403" max="6403" width="5.7109375" style="148" customWidth="1"/>
    <col min="6404" max="6404" width="8.85546875" style="148"/>
    <col min="6405" max="6405" width="10.5703125" style="148" customWidth="1"/>
    <col min="6406" max="6406" width="11" style="148" customWidth="1"/>
    <col min="6407" max="6656" width="8.85546875" style="148"/>
    <col min="6657" max="6657" width="5.140625" style="148" customWidth="1"/>
    <col min="6658" max="6658" width="62.28515625" style="148" customWidth="1"/>
    <col min="6659" max="6659" width="5.7109375" style="148" customWidth="1"/>
    <col min="6660" max="6660" width="8.85546875" style="148"/>
    <col min="6661" max="6661" width="10.5703125" style="148" customWidth="1"/>
    <col min="6662" max="6662" width="11" style="148" customWidth="1"/>
    <col min="6663" max="6912" width="8.85546875" style="148"/>
    <col min="6913" max="6913" width="5.140625" style="148" customWidth="1"/>
    <col min="6914" max="6914" width="62.28515625" style="148" customWidth="1"/>
    <col min="6915" max="6915" width="5.7109375" style="148" customWidth="1"/>
    <col min="6916" max="6916" width="8.85546875" style="148"/>
    <col min="6917" max="6917" width="10.5703125" style="148" customWidth="1"/>
    <col min="6918" max="6918" width="11" style="148" customWidth="1"/>
    <col min="6919" max="7168" width="8.85546875" style="148"/>
    <col min="7169" max="7169" width="5.140625" style="148" customWidth="1"/>
    <col min="7170" max="7170" width="62.28515625" style="148" customWidth="1"/>
    <col min="7171" max="7171" width="5.7109375" style="148" customWidth="1"/>
    <col min="7172" max="7172" width="8.85546875" style="148"/>
    <col min="7173" max="7173" width="10.5703125" style="148" customWidth="1"/>
    <col min="7174" max="7174" width="11" style="148" customWidth="1"/>
    <col min="7175" max="7424" width="8.85546875" style="148"/>
    <col min="7425" max="7425" width="5.140625" style="148" customWidth="1"/>
    <col min="7426" max="7426" width="62.28515625" style="148" customWidth="1"/>
    <col min="7427" max="7427" width="5.7109375" style="148" customWidth="1"/>
    <col min="7428" max="7428" width="8.85546875" style="148"/>
    <col min="7429" max="7429" width="10.5703125" style="148" customWidth="1"/>
    <col min="7430" max="7430" width="11" style="148" customWidth="1"/>
    <col min="7431" max="7680" width="8.85546875" style="148"/>
    <col min="7681" max="7681" width="5.140625" style="148" customWidth="1"/>
    <col min="7682" max="7682" width="62.28515625" style="148" customWidth="1"/>
    <col min="7683" max="7683" width="5.7109375" style="148" customWidth="1"/>
    <col min="7684" max="7684" width="8.85546875" style="148"/>
    <col min="7685" max="7685" width="10.5703125" style="148" customWidth="1"/>
    <col min="7686" max="7686" width="11" style="148" customWidth="1"/>
    <col min="7687" max="7936" width="8.85546875" style="148"/>
    <col min="7937" max="7937" width="5.140625" style="148" customWidth="1"/>
    <col min="7938" max="7938" width="62.28515625" style="148" customWidth="1"/>
    <col min="7939" max="7939" width="5.7109375" style="148" customWidth="1"/>
    <col min="7940" max="7940" width="8.85546875" style="148"/>
    <col min="7941" max="7941" width="10.5703125" style="148" customWidth="1"/>
    <col min="7942" max="7942" width="11" style="148" customWidth="1"/>
    <col min="7943" max="8192" width="8.85546875" style="148"/>
    <col min="8193" max="8193" width="5.140625" style="148" customWidth="1"/>
    <col min="8194" max="8194" width="62.28515625" style="148" customWidth="1"/>
    <col min="8195" max="8195" width="5.7109375" style="148" customWidth="1"/>
    <col min="8196" max="8196" width="8.85546875" style="148"/>
    <col min="8197" max="8197" width="10.5703125" style="148" customWidth="1"/>
    <col min="8198" max="8198" width="11" style="148" customWidth="1"/>
    <col min="8199" max="8448" width="8.85546875" style="148"/>
    <col min="8449" max="8449" width="5.140625" style="148" customWidth="1"/>
    <col min="8450" max="8450" width="62.28515625" style="148" customWidth="1"/>
    <col min="8451" max="8451" width="5.7109375" style="148" customWidth="1"/>
    <col min="8452" max="8452" width="8.85546875" style="148"/>
    <col min="8453" max="8453" width="10.5703125" style="148" customWidth="1"/>
    <col min="8454" max="8454" width="11" style="148" customWidth="1"/>
    <col min="8455" max="8704" width="8.85546875" style="148"/>
    <col min="8705" max="8705" width="5.140625" style="148" customWidth="1"/>
    <col min="8706" max="8706" width="62.28515625" style="148" customWidth="1"/>
    <col min="8707" max="8707" width="5.7109375" style="148" customWidth="1"/>
    <col min="8708" max="8708" width="8.85546875" style="148"/>
    <col min="8709" max="8709" width="10.5703125" style="148" customWidth="1"/>
    <col min="8710" max="8710" width="11" style="148" customWidth="1"/>
    <col min="8711" max="8960" width="8.85546875" style="148"/>
    <col min="8961" max="8961" width="5.140625" style="148" customWidth="1"/>
    <col min="8962" max="8962" width="62.28515625" style="148" customWidth="1"/>
    <col min="8963" max="8963" width="5.7109375" style="148" customWidth="1"/>
    <col min="8964" max="8964" width="8.85546875" style="148"/>
    <col min="8965" max="8965" width="10.5703125" style="148" customWidth="1"/>
    <col min="8966" max="8966" width="11" style="148" customWidth="1"/>
    <col min="8967" max="9216" width="8.85546875" style="148"/>
    <col min="9217" max="9217" width="5.140625" style="148" customWidth="1"/>
    <col min="9218" max="9218" width="62.28515625" style="148" customWidth="1"/>
    <col min="9219" max="9219" width="5.7109375" style="148" customWidth="1"/>
    <col min="9220" max="9220" width="8.85546875" style="148"/>
    <col min="9221" max="9221" width="10.5703125" style="148" customWidth="1"/>
    <col min="9222" max="9222" width="11" style="148" customWidth="1"/>
    <col min="9223" max="9472" width="8.85546875" style="148"/>
    <col min="9473" max="9473" width="5.140625" style="148" customWidth="1"/>
    <col min="9474" max="9474" width="62.28515625" style="148" customWidth="1"/>
    <col min="9475" max="9475" width="5.7109375" style="148" customWidth="1"/>
    <col min="9476" max="9476" width="8.85546875" style="148"/>
    <col min="9477" max="9477" width="10.5703125" style="148" customWidth="1"/>
    <col min="9478" max="9478" width="11" style="148" customWidth="1"/>
    <col min="9479" max="9728" width="8.85546875" style="148"/>
    <col min="9729" max="9729" width="5.140625" style="148" customWidth="1"/>
    <col min="9730" max="9730" width="62.28515625" style="148" customWidth="1"/>
    <col min="9731" max="9731" width="5.7109375" style="148" customWidth="1"/>
    <col min="9732" max="9732" width="8.85546875" style="148"/>
    <col min="9733" max="9733" width="10.5703125" style="148" customWidth="1"/>
    <col min="9734" max="9734" width="11" style="148" customWidth="1"/>
    <col min="9735" max="9984" width="8.85546875" style="148"/>
    <col min="9985" max="9985" width="5.140625" style="148" customWidth="1"/>
    <col min="9986" max="9986" width="62.28515625" style="148" customWidth="1"/>
    <col min="9987" max="9987" width="5.7109375" style="148" customWidth="1"/>
    <col min="9988" max="9988" width="8.85546875" style="148"/>
    <col min="9989" max="9989" width="10.5703125" style="148" customWidth="1"/>
    <col min="9990" max="9990" width="11" style="148" customWidth="1"/>
    <col min="9991" max="10240" width="8.85546875" style="148"/>
    <col min="10241" max="10241" width="5.140625" style="148" customWidth="1"/>
    <col min="10242" max="10242" width="62.28515625" style="148" customWidth="1"/>
    <col min="10243" max="10243" width="5.7109375" style="148" customWidth="1"/>
    <col min="10244" max="10244" width="8.85546875" style="148"/>
    <col min="10245" max="10245" width="10.5703125" style="148" customWidth="1"/>
    <col min="10246" max="10246" width="11" style="148" customWidth="1"/>
    <col min="10247" max="10496" width="8.85546875" style="148"/>
    <col min="10497" max="10497" width="5.140625" style="148" customWidth="1"/>
    <col min="10498" max="10498" width="62.28515625" style="148" customWidth="1"/>
    <col min="10499" max="10499" width="5.7109375" style="148" customWidth="1"/>
    <col min="10500" max="10500" width="8.85546875" style="148"/>
    <col min="10501" max="10501" width="10.5703125" style="148" customWidth="1"/>
    <col min="10502" max="10502" width="11" style="148" customWidth="1"/>
    <col min="10503" max="10752" width="8.85546875" style="148"/>
    <col min="10753" max="10753" width="5.140625" style="148" customWidth="1"/>
    <col min="10754" max="10754" width="62.28515625" style="148" customWidth="1"/>
    <col min="10755" max="10755" width="5.7109375" style="148" customWidth="1"/>
    <col min="10756" max="10756" width="8.85546875" style="148"/>
    <col min="10757" max="10757" width="10.5703125" style="148" customWidth="1"/>
    <col min="10758" max="10758" width="11" style="148" customWidth="1"/>
    <col min="10759" max="11008" width="8.85546875" style="148"/>
    <col min="11009" max="11009" width="5.140625" style="148" customWidth="1"/>
    <col min="11010" max="11010" width="62.28515625" style="148" customWidth="1"/>
    <col min="11011" max="11011" width="5.7109375" style="148" customWidth="1"/>
    <col min="11012" max="11012" width="8.85546875" style="148"/>
    <col min="11013" max="11013" width="10.5703125" style="148" customWidth="1"/>
    <col min="11014" max="11014" width="11" style="148" customWidth="1"/>
    <col min="11015" max="11264" width="8.85546875" style="148"/>
    <col min="11265" max="11265" width="5.140625" style="148" customWidth="1"/>
    <col min="11266" max="11266" width="62.28515625" style="148" customWidth="1"/>
    <col min="11267" max="11267" width="5.7109375" style="148" customWidth="1"/>
    <col min="11268" max="11268" width="8.85546875" style="148"/>
    <col min="11269" max="11269" width="10.5703125" style="148" customWidth="1"/>
    <col min="11270" max="11270" width="11" style="148" customWidth="1"/>
    <col min="11271" max="11520" width="8.85546875" style="148"/>
    <col min="11521" max="11521" width="5.140625" style="148" customWidth="1"/>
    <col min="11522" max="11522" width="62.28515625" style="148" customWidth="1"/>
    <col min="11523" max="11523" width="5.7109375" style="148" customWidth="1"/>
    <col min="11524" max="11524" width="8.85546875" style="148"/>
    <col min="11525" max="11525" width="10.5703125" style="148" customWidth="1"/>
    <col min="11526" max="11526" width="11" style="148" customWidth="1"/>
    <col min="11527" max="11776" width="8.85546875" style="148"/>
    <col min="11777" max="11777" width="5.140625" style="148" customWidth="1"/>
    <col min="11778" max="11778" width="62.28515625" style="148" customWidth="1"/>
    <col min="11779" max="11779" width="5.7109375" style="148" customWidth="1"/>
    <col min="11780" max="11780" width="8.85546875" style="148"/>
    <col min="11781" max="11781" width="10.5703125" style="148" customWidth="1"/>
    <col min="11782" max="11782" width="11" style="148" customWidth="1"/>
    <col min="11783" max="12032" width="8.85546875" style="148"/>
    <col min="12033" max="12033" width="5.140625" style="148" customWidth="1"/>
    <col min="12034" max="12034" width="62.28515625" style="148" customWidth="1"/>
    <col min="12035" max="12035" width="5.7109375" style="148" customWidth="1"/>
    <col min="12036" max="12036" width="8.85546875" style="148"/>
    <col min="12037" max="12037" width="10.5703125" style="148" customWidth="1"/>
    <col min="12038" max="12038" width="11" style="148" customWidth="1"/>
    <col min="12039" max="12288" width="8.85546875" style="148"/>
    <col min="12289" max="12289" width="5.140625" style="148" customWidth="1"/>
    <col min="12290" max="12290" width="62.28515625" style="148" customWidth="1"/>
    <col min="12291" max="12291" width="5.7109375" style="148" customWidth="1"/>
    <col min="12292" max="12292" width="8.85546875" style="148"/>
    <col min="12293" max="12293" width="10.5703125" style="148" customWidth="1"/>
    <col min="12294" max="12294" width="11" style="148" customWidth="1"/>
    <col min="12295" max="12544" width="8.85546875" style="148"/>
    <col min="12545" max="12545" width="5.140625" style="148" customWidth="1"/>
    <col min="12546" max="12546" width="62.28515625" style="148" customWidth="1"/>
    <col min="12547" max="12547" width="5.7109375" style="148" customWidth="1"/>
    <col min="12548" max="12548" width="8.85546875" style="148"/>
    <col min="12549" max="12549" width="10.5703125" style="148" customWidth="1"/>
    <col min="12550" max="12550" width="11" style="148" customWidth="1"/>
    <col min="12551" max="12800" width="8.85546875" style="148"/>
    <col min="12801" max="12801" width="5.140625" style="148" customWidth="1"/>
    <col min="12802" max="12802" width="62.28515625" style="148" customWidth="1"/>
    <col min="12803" max="12803" width="5.7109375" style="148" customWidth="1"/>
    <col min="12804" max="12804" width="8.85546875" style="148"/>
    <col min="12805" max="12805" width="10.5703125" style="148" customWidth="1"/>
    <col min="12806" max="12806" width="11" style="148" customWidth="1"/>
    <col min="12807" max="13056" width="8.85546875" style="148"/>
    <col min="13057" max="13057" width="5.140625" style="148" customWidth="1"/>
    <col min="13058" max="13058" width="62.28515625" style="148" customWidth="1"/>
    <col min="13059" max="13059" width="5.7109375" style="148" customWidth="1"/>
    <col min="13060" max="13060" width="8.85546875" style="148"/>
    <col min="13061" max="13061" width="10.5703125" style="148" customWidth="1"/>
    <col min="13062" max="13062" width="11" style="148" customWidth="1"/>
    <col min="13063" max="13312" width="8.85546875" style="148"/>
    <col min="13313" max="13313" width="5.140625" style="148" customWidth="1"/>
    <col min="13314" max="13314" width="62.28515625" style="148" customWidth="1"/>
    <col min="13315" max="13315" width="5.7109375" style="148" customWidth="1"/>
    <col min="13316" max="13316" width="8.85546875" style="148"/>
    <col min="13317" max="13317" width="10.5703125" style="148" customWidth="1"/>
    <col min="13318" max="13318" width="11" style="148" customWidth="1"/>
    <col min="13319" max="13568" width="8.85546875" style="148"/>
    <col min="13569" max="13569" width="5.140625" style="148" customWidth="1"/>
    <col min="13570" max="13570" width="62.28515625" style="148" customWidth="1"/>
    <col min="13571" max="13571" width="5.7109375" style="148" customWidth="1"/>
    <col min="13572" max="13572" width="8.85546875" style="148"/>
    <col min="13573" max="13573" width="10.5703125" style="148" customWidth="1"/>
    <col min="13574" max="13574" width="11" style="148" customWidth="1"/>
    <col min="13575" max="13824" width="8.85546875" style="148"/>
    <col min="13825" max="13825" width="5.140625" style="148" customWidth="1"/>
    <col min="13826" max="13826" width="62.28515625" style="148" customWidth="1"/>
    <col min="13827" max="13827" width="5.7109375" style="148" customWidth="1"/>
    <col min="13828" max="13828" width="8.85546875" style="148"/>
    <col min="13829" max="13829" width="10.5703125" style="148" customWidth="1"/>
    <col min="13830" max="13830" width="11" style="148" customWidth="1"/>
    <col min="13831" max="14080" width="8.85546875" style="148"/>
    <col min="14081" max="14081" width="5.140625" style="148" customWidth="1"/>
    <col min="14082" max="14082" width="62.28515625" style="148" customWidth="1"/>
    <col min="14083" max="14083" width="5.7109375" style="148" customWidth="1"/>
    <col min="14084" max="14084" width="8.85546875" style="148"/>
    <col min="14085" max="14085" width="10.5703125" style="148" customWidth="1"/>
    <col min="14086" max="14086" width="11" style="148" customWidth="1"/>
    <col min="14087" max="14336" width="8.85546875" style="148"/>
    <col min="14337" max="14337" width="5.140625" style="148" customWidth="1"/>
    <col min="14338" max="14338" width="62.28515625" style="148" customWidth="1"/>
    <col min="14339" max="14339" width="5.7109375" style="148" customWidth="1"/>
    <col min="14340" max="14340" width="8.85546875" style="148"/>
    <col min="14341" max="14341" width="10.5703125" style="148" customWidth="1"/>
    <col min="14342" max="14342" width="11" style="148" customWidth="1"/>
    <col min="14343" max="14592" width="8.85546875" style="148"/>
    <col min="14593" max="14593" width="5.140625" style="148" customWidth="1"/>
    <col min="14594" max="14594" width="62.28515625" style="148" customWidth="1"/>
    <col min="14595" max="14595" width="5.7109375" style="148" customWidth="1"/>
    <col min="14596" max="14596" width="8.85546875" style="148"/>
    <col min="14597" max="14597" width="10.5703125" style="148" customWidth="1"/>
    <col min="14598" max="14598" width="11" style="148" customWidth="1"/>
    <col min="14599" max="14848" width="8.85546875" style="148"/>
    <col min="14849" max="14849" width="5.140625" style="148" customWidth="1"/>
    <col min="14850" max="14850" width="62.28515625" style="148" customWidth="1"/>
    <col min="14851" max="14851" width="5.7109375" style="148" customWidth="1"/>
    <col min="14852" max="14852" width="8.85546875" style="148"/>
    <col min="14853" max="14853" width="10.5703125" style="148" customWidth="1"/>
    <col min="14854" max="14854" width="11" style="148" customWidth="1"/>
    <col min="14855" max="15104" width="8.85546875" style="148"/>
    <col min="15105" max="15105" width="5.140625" style="148" customWidth="1"/>
    <col min="15106" max="15106" width="62.28515625" style="148" customWidth="1"/>
    <col min="15107" max="15107" width="5.7109375" style="148" customWidth="1"/>
    <col min="15108" max="15108" width="8.85546875" style="148"/>
    <col min="15109" max="15109" width="10.5703125" style="148" customWidth="1"/>
    <col min="15110" max="15110" width="11" style="148" customWidth="1"/>
    <col min="15111" max="15360" width="8.85546875" style="148"/>
    <col min="15361" max="15361" width="5.140625" style="148" customWidth="1"/>
    <col min="15362" max="15362" width="62.28515625" style="148" customWidth="1"/>
    <col min="15363" max="15363" width="5.7109375" style="148" customWidth="1"/>
    <col min="15364" max="15364" width="8.85546875" style="148"/>
    <col min="15365" max="15365" width="10.5703125" style="148" customWidth="1"/>
    <col min="15366" max="15366" width="11" style="148" customWidth="1"/>
    <col min="15367" max="15616" width="8.85546875" style="148"/>
    <col min="15617" max="15617" width="5.140625" style="148" customWidth="1"/>
    <col min="15618" max="15618" width="62.28515625" style="148" customWidth="1"/>
    <col min="15619" max="15619" width="5.7109375" style="148" customWidth="1"/>
    <col min="15620" max="15620" width="8.85546875" style="148"/>
    <col min="15621" max="15621" width="10.5703125" style="148" customWidth="1"/>
    <col min="15622" max="15622" width="11" style="148" customWidth="1"/>
    <col min="15623" max="15872" width="8.85546875" style="148"/>
    <col min="15873" max="15873" width="5.140625" style="148" customWidth="1"/>
    <col min="15874" max="15874" width="62.28515625" style="148" customWidth="1"/>
    <col min="15875" max="15875" width="5.7109375" style="148" customWidth="1"/>
    <col min="15876" max="15876" width="8.85546875" style="148"/>
    <col min="15877" max="15877" width="10.5703125" style="148" customWidth="1"/>
    <col min="15878" max="15878" width="11" style="148" customWidth="1"/>
    <col min="15879" max="16128" width="8.85546875" style="148"/>
    <col min="16129" max="16129" width="5.140625" style="148" customWidth="1"/>
    <col min="16130" max="16130" width="62.28515625" style="148" customWidth="1"/>
    <col min="16131" max="16131" width="5.7109375" style="148" customWidth="1"/>
    <col min="16132" max="16132" width="8.85546875" style="148"/>
    <col min="16133" max="16133" width="10.5703125" style="148" customWidth="1"/>
    <col min="16134" max="16134" width="11" style="148" customWidth="1"/>
    <col min="16135" max="16384" width="8.85546875" style="148"/>
  </cols>
  <sheetData>
    <row r="1" spans="1:6" s="141" customFormat="1" ht="15.75" thickBot="1">
      <c r="A1" s="139"/>
      <c r="B1" s="139"/>
      <c r="C1" s="139"/>
      <c r="D1" s="139"/>
      <c r="E1" s="139"/>
      <c r="F1" s="140"/>
    </row>
    <row r="2" spans="1:6" s="141" customFormat="1" ht="19.5" thickBot="1">
      <c r="A2" s="620" t="s">
        <v>222</v>
      </c>
      <c r="B2" s="621"/>
      <c r="C2" s="621"/>
      <c r="D2" s="621"/>
      <c r="E2" s="621"/>
      <c r="F2" s="622"/>
    </row>
    <row r="3" spans="1:6" s="141" customFormat="1" ht="15" customHeight="1">
      <c r="A3" s="142" t="s">
        <v>213</v>
      </c>
      <c r="B3" s="623" t="s">
        <v>214</v>
      </c>
      <c r="C3" s="623"/>
      <c r="D3" s="623"/>
      <c r="E3" s="624" t="s">
        <v>215</v>
      </c>
      <c r="F3" s="624"/>
    </row>
    <row r="4" spans="1:6" s="141" customFormat="1" ht="15" customHeight="1">
      <c r="A4" s="142"/>
      <c r="B4" s="625"/>
      <c r="C4" s="626"/>
      <c r="D4" s="627"/>
      <c r="E4" s="628"/>
      <c r="F4" s="629"/>
    </row>
    <row r="5" spans="1:6" s="141" customFormat="1">
      <c r="A5" s="143" t="s">
        <v>309</v>
      </c>
      <c r="B5" s="618" t="s">
        <v>224</v>
      </c>
      <c r="C5" s="618"/>
      <c r="D5" s="618"/>
      <c r="E5" s="619">
        <f>'5.1 PS Ilijas'!G120</f>
        <v>0</v>
      </c>
      <c r="F5" s="619"/>
    </row>
    <row r="6" spans="1:6" s="141" customFormat="1">
      <c r="A6" s="144"/>
      <c r="B6" s="630"/>
      <c r="C6" s="631"/>
      <c r="D6" s="632"/>
      <c r="E6" s="633"/>
      <c r="F6" s="633"/>
    </row>
    <row r="7" spans="1:6" s="141" customFormat="1">
      <c r="A7" s="143" t="s">
        <v>311</v>
      </c>
      <c r="B7" s="618" t="s">
        <v>225</v>
      </c>
      <c r="C7" s="618"/>
      <c r="D7" s="618"/>
      <c r="E7" s="619">
        <f>'5.2. OS Porodice ef. Ramica'!F86</f>
        <v>0</v>
      </c>
      <c r="F7" s="619"/>
    </row>
    <row r="8" spans="1:6" s="141" customFormat="1">
      <c r="A8" s="143"/>
      <c r="B8" s="486"/>
      <c r="C8" s="487"/>
      <c r="D8" s="488"/>
      <c r="E8" s="638"/>
      <c r="F8" s="639"/>
    </row>
    <row r="9" spans="1:6" s="141" customFormat="1">
      <c r="A9" s="143" t="s">
        <v>313</v>
      </c>
      <c r="B9" s="486" t="s">
        <v>223</v>
      </c>
      <c r="C9" s="487"/>
      <c r="D9" s="488"/>
      <c r="E9" s="619">
        <f>'5.3. OS Podlugovi'!G145</f>
        <v>0</v>
      </c>
      <c r="F9" s="619"/>
    </row>
    <row r="10" spans="1:6" s="141" customFormat="1">
      <c r="A10" s="143"/>
      <c r="B10" s="486"/>
      <c r="C10" s="157"/>
      <c r="D10" s="158"/>
      <c r="E10" s="638"/>
      <c r="F10" s="639"/>
    </row>
    <row r="11" spans="1:6" s="141" customFormat="1">
      <c r="A11" s="143" t="s">
        <v>315</v>
      </c>
      <c r="B11" s="486" t="s">
        <v>341</v>
      </c>
      <c r="C11" s="157"/>
      <c r="D11" s="158"/>
      <c r="E11" s="640">
        <f>'5.4. KJU Gerontoloski centar'!F82</f>
        <v>0</v>
      </c>
      <c r="F11" s="641"/>
    </row>
    <row r="12" spans="1:6" s="141" customFormat="1">
      <c r="A12" s="143"/>
      <c r="B12" s="486"/>
      <c r="C12" s="157"/>
      <c r="D12" s="158"/>
      <c r="E12" s="638"/>
      <c r="F12" s="639"/>
    </row>
    <row r="13" spans="1:6" s="141" customFormat="1">
      <c r="A13" s="143" t="s">
        <v>317</v>
      </c>
      <c r="B13" s="486" t="s">
        <v>342</v>
      </c>
      <c r="C13" s="157"/>
      <c r="D13" s="158"/>
      <c r="E13" s="640">
        <f>'5.5. Ambulanta Srednje'!G89</f>
        <v>0</v>
      </c>
      <c r="F13" s="641"/>
    </row>
    <row r="14" spans="1:6" s="141" customFormat="1" ht="15.75" thickBot="1">
      <c r="A14" s="144"/>
      <c r="B14" s="634"/>
      <c r="C14" s="635"/>
      <c r="D14" s="636"/>
      <c r="E14" s="637"/>
      <c r="F14" s="637"/>
    </row>
    <row r="15" spans="1:6" s="141" customFormat="1" ht="16.5" thickBot="1">
      <c r="A15" s="642" t="s">
        <v>216</v>
      </c>
      <c r="B15" s="643"/>
      <c r="C15" s="643"/>
      <c r="D15" s="644"/>
      <c r="E15" s="645">
        <f>E5+E7+E9+E11+E13</f>
        <v>0</v>
      </c>
      <c r="F15" s="646"/>
    </row>
    <row r="16" spans="1:6" s="141" customFormat="1" ht="16.5" thickBot="1">
      <c r="A16" s="647" t="s">
        <v>217</v>
      </c>
      <c r="B16" s="647"/>
      <c r="C16" s="647"/>
      <c r="D16" s="648"/>
      <c r="E16" s="649">
        <f>E15*0.17</f>
        <v>0</v>
      </c>
      <c r="F16" s="650"/>
    </row>
    <row r="17" spans="1:6" s="141" customFormat="1" ht="16.5" thickBot="1">
      <c r="A17" s="647" t="s">
        <v>218</v>
      </c>
      <c r="B17" s="647"/>
      <c r="C17" s="647"/>
      <c r="D17" s="648"/>
      <c r="E17" s="645">
        <f>SUM(E15:F16)</f>
        <v>0</v>
      </c>
      <c r="F17" s="646"/>
    </row>
    <row r="18" spans="1:6" s="141" customFormat="1" ht="15.75">
      <c r="A18" s="175"/>
      <c r="B18" s="175"/>
      <c r="C18" s="175"/>
      <c r="D18" s="175"/>
      <c r="E18" s="176"/>
      <c r="F18" s="176"/>
    </row>
    <row r="19" spans="1:6" ht="15.75">
      <c r="A19" s="145"/>
      <c r="B19" s="145"/>
      <c r="C19" s="145"/>
      <c r="D19" s="145"/>
      <c r="E19" s="146"/>
      <c r="F19" s="147"/>
    </row>
    <row r="20" spans="1:6">
      <c r="A20" s="149"/>
      <c r="B20" s="150" t="s">
        <v>219</v>
      </c>
      <c r="C20" s="151"/>
      <c r="D20" s="151"/>
      <c r="E20" s="151"/>
      <c r="F20" s="151"/>
    </row>
    <row r="21" spans="1:6">
      <c r="A21" s="149"/>
      <c r="B21" s="150"/>
      <c r="C21" s="152" t="s">
        <v>220</v>
      </c>
      <c r="D21" s="151"/>
      <c r="E21" s="153"/>
      <c r="F21" s="153"/>
    </row>
    <row r="22" spans="1:6">
      <c r="A22" s="149"/>
      <c r="B22" s="150" t="s">
        <v>221</v>
      </c>
      <c r="C22" s="151"/>
      <c r="D22" s="151"/>
      <c r="E22" s="151"/>
      <c r="F22" s="151"/>
    </row>
  </sheetData>
  <mergeCells count="25">
    <mergeCell ref="A15:D15"/>
    <mergeCell ref="E15:F15"/>
    <mergeCell ref="A16:D16"/>
    <mergeCell ref="E16:F16"/>
    <mergeCell ref="A17:D17"/>
    <mergeCell ref="E17:F17"/>
    <mergeCell ref="B6:D6"/>
    <mergeCell ref="E6:F6"/>
    <mergeCell ref="B7:D7"/>
    <mergeCell ref="E7:F7"/>
    <mergeCell ref="B14:D14"/>
    <mergeCell ref="E14:F14"/>
    <mergeCell ref="E8:F8"/>
    <mergeCell ref="E9:F9"/>
    <mergeCell ref="E13:F13"/>
    <mergeCell ref="E10:F10"/>
    <mergeCell ref="E11:F11"/>
    <mergeCell ref="E12:F12"/>
    <mergeCell ref="B5:D5"/>
    <mergeCell ref="E5:F5"/>
    <mergeCell ref="A2:F2"/>
    <mergeCell ref="B3:D3"/>
    <mergeCell ref="E3:F3"/>
    <mergeCell ref="B4:D4"/>
    <mergeCell ref="E4: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E01FE1034BB945869FCB03DE5D16A7" ma:contentTypeVersion="5" ma:contentTypeDescription="Create a new document." ma:contentTypeScope="" ma:versionID="0b9ba8d58a9d7ae21d236dd3add632d7">
  <xsd:schema xmlns:xsd="http://www.w3.org/2001/XMLSchema" xmlns:xs="http://www.w3.org/2001/XMLSchema" xmlns:p="http://schemas.microsoft.com/office/2006/metadata/properties" xmlns:ns2="b2afbfc0-3ecf-4a30-a8ef-29ed9e9da4b2" xmlns:ns3="de777af5-75c5-4059-8842-b3ca2d118c77" targetNamespace="http://schemas.microsoft.com/office/2006/metadata/properties" ma:root="true" ma:fieldsID="3aa308dbe13689302dbd009c2d911bf7" ns2:_="" ns3:_="">
    <xsd:import namespace="b2afbfc0-3ecf-4a30-a8ef-29ed9e9da4b2"/>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fbfc0-3ecf-4a30-a8ef-29ed9e9da4b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8AFDD2-1D50-4B60-804E-4E0452A22B94}"/>
</file>

<file path=customXml/itemProps2.xml><?xml version="1.0" encoding="utf-8"?>
<ds:datastoreItem xmlns:ds="http://schemas.openxmlformats.org/officeDocument/2006/customXml" ds:itemID="{75E97173-7B1C-4F30-85FA-33B5B757E4B1}">
  <ds:schemaRefs>
    <ds:schemaRef ds:uri="http://schemas.microsoft.com/sharepoint/v3/contenttype/forms"/>
  </ds:schemaRefs>
</ds:datastoreItem>
</file>

<file path=customXml/itemProps3.xml><?xml version="1.0" encoding="utf-8"?>
<ds:datastoreItem xmlns:ds="http://schemas.openxmlformats.org/officeDocument/2006/customXml" ds:itemID="{6F9E81BB-50D9-4D4F-93EA-C5841BDA33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5.1 PS Ilijas</vt:lpstr>
      <vt:lpstr>5.2. OS Porodice ef. Ramica</vt:lpstr>
      <vt:lpstr>5.3. OS Podlugovi</vt:lpstr>
      <vt:lpstr>5.4. KJU Gerontoloski centar</vt:lpstr>
      <vt:lpstr>5.5. Ambulanta Srednje</vt:lpstr>
      <vt:lpstr>Rekapitulacija LOT 5</vt:lpstr>
      <vt:lpstr>'5.3. OS Podlugovi'!Print_Area</vt:lpstr>
      <vt:lpstr>'5.3. OS Podlugovi'!Print_Titles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2019-07-05T12:41:31Z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0x01010040E01FE1034BB945869FCB03DE5D16A7</vt:lpwstr>
  </property>
</Properties>
</file>