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28800" windowHeight="12435" activeTab="5"/>
  </bookViews>
  <sheets>
    <sheet name="ZBIRNA REKAPITULACIJA" sheetId="16" r:id="rId1"/>
    <sheet name="A Građevinsko-zanatski" sheetId="4" r:id="rId2"/>
    <sheet name="B Hidroinstalacije" sheetId="8" r:id="rId3"/>
    <sheet name="C Elektroinstalacije" sheetId="19" r:id="rId4"/>
    <sheet name="D Mašinske instalacije" sheetId="18" r:id="rId5"/>
    <sheet name="E Vanjsko uređenje" sheetId="17" r:id="rId6"/>
  </sheets>
  <definedNames>
    <definedName name="_xlnm.Print_Area" localSheetId="1">'A Građevinsko-zanatski'!$A$1:$F$323</definedName>
    <definedName name="_xlnm.Print_Area" localSheetId="2">'B Hidroinstalacije'!$A$1:$F$129</definedName>
    <definedName name="_xlnm.Print_Area" localSheetId="3">'C Elektroinstalacije'!$A$1:$F$201</definedName>
    <definedName name="_xlnm.Print_Area" localSheetId="4">'D Mašinske instalacije'!$A$1:$F$232</definedName>
    <definedName name="_xlnm.Print_Area" localSheetId="5">'E Vanjsko uređenje'!$A$1:$F$79</definedName>
    <definedName name="_xlnm.Print_Titles" localSheetId="1">'A Građevinsko-zanatski'!$1:$4</definedName>
    <definedName name="_xlnm.Print_Titles" localSheetId="2">'B Hidroinstalacije'!$1:$3</definedName>
    <definedName name="_xlnm.Print_Titles" localSheetId="3">'C Elektroinstalacije'!$1:$3</definedName>
    <definedName name="_xlnm.Print_Titles" localSheetId="4">'D Mašinske instalacije'!$1:$3</definedName>
    <definedName name="_xlnm.Print_Titles" localSheetId="5">'E Vanjsko uređenje'!$1:$3</definedName>
  </definedNames>
  <calcPr calcId="145621" iterate="1" iterateCount="50"/>
</workbook>
</file>

<file path=xl/calcChain.xml><?xml version="1.0" encoding="utf-8"?>
<calcChain xmlns="http://schemas.openxmlformats.org/spreadsheetml/2006/main">
  <c r="D34" i="4" l="1"/>
  <c r="D238" i="4"/>
  <c r="D237" i="4"/>
  <c r="F96" i="4"/>
  <c r="D96" i="4"/>
  <c r="F227" i="18" l="1"/>
  <c r="F69" i="17" l="1"/>
  <c r="F71" i="17" s="1"/>
  <c r="F78" i="17" s="1"/>
  <c r="F63" i="17"/>
  <c r="F185" i="19" l="1"/>
  <c r="F181" i="19"/>
  <c r="F177" i="19"/>
  <c r="F175" i="19"/>
  <c r="F173" i="19"/>
  <c r="F169" i="19"/>
  <c r="F167" i="19"/>
  <c r="F165" i="19"/>
  <c r="F162" i="19"/>
  <c r="F160" i="19"/>
  <c r="F158" i="19"/>
  <c r="F156" i="19"/>
  <c r="F146" i="19"/>
  <c r="F144" i="19"/>
  <c r="F138" i="19"/>
  <c r="F136" i="19"/>
  <c r="F133" i="19"/>
  <c r="F128" i="19"/>
  <c r="F123" i="19"/>
  <c r="F120" i="19"/>
  <c r="F117" i="19"/>
  <c r="F114" i="19"/>
  <c r="F111" i="19"/>
  <c r="F106" i="19"/>
  <c r="F103" i="19"/>
  <c r="F100" i="19"/>
  <c r="F97" i="19"/>
  <c r="F92" i="19"/>
  <c r="F83" i="19"/>
  <c r="F81" i="19"/>
  <c r="F79" i="19"/>
  <c r="F77" i="19"/>
  <c r="F74" i="19"/>
  <c r="F72" i="19"/>
  <c r="F70" i="19"/>
  <c r="F66" i="19"/>
  <c r="F63" i="19"/>
  <c r="F56" i="19"/>
  <c r="F53" i="19"/>
  <c r="F50" i="19"/>
  <c r="F48" i="19"/>
  <c r="F47" i="19"/>
  <c r="F46" i="19"/>
  <c r="F43" i="19"/>
  <c r="F42" i="19"/>
  <c r="F41" i="19"/>
  <c r="F40" i="19"/>
  <c r="F35" i="19"/>
  <c r="F33" i="19"/>
  <c r="F31" i="19"/>
  <c r="F29" i="19"/>
  <c r="F24" i="19"/>
  <c r="F22" i="19"/>
  <c r="F20" i="19"/>
  <c r="F18" i="19"/>
  <c r="F16" i="19"/>
  <c r="F13" i="19"/>
  <c r="F12" i="19"/>
  <c r="F9" i="19"/>
  <c r="F7" i="19"/>
  <c r="F187" i="19" l="1"/>
  <c r="D21" i="16" s="1"/>
  <c r="F264" i="4"/>
  <c r="F237" i="4" l="1"/>
  <c r="F71" i="4"/>
  <c r="D287" i="4" l="1"/>
  <c r="F287" i="4" s="1"/>
  <c r="F220" i="18" l="1"/>
  <c r="F218" i="18"/>
  <c r="F216" i="18"/>
  <c r="F214" i="18"/>
  <c r="F205" i="18"/>
  <c r="F202" i="18"/>
  <c r="F200" i="18"/>
  <c r="F198" i="18"/>
  <c r="F196" i="18"/>
  <c r="F194" i="18"/>
  <c r="F191" i="18"/>
  <c r="F155" i="18"/>
  <c r="F136" i="18"/>
  <c r="F134" i="18"/>
  <c r="F130" i="18"/>
  <c r="F128" i="18"/>
  <c r="F125" i="18"/>
  <c r="F118" i="18"/>
  <c r="F112" i="18"/>
  <c r="F111" i="18"/>
  <c r="F110" i="18"/>
  <c r="F105" i="18"/>
  <c r="F104" i="18"/>
  <c r="F103" i="18"/>
  <c r="F97" i="18"/>
  <c r="F96" i="18"/>
  <c r="F95" i="18"/>
  <c r="F92" i="18"/>
  <c r="F89" i="18"/>
  <c r="F85" i="18"/>
  <c r="F82" i="18"/>
  <c r="F80" i="18"/>
  <c r="F78" i="18"/>
  <c r="F77" i="18"/>
  <c r="F74" i="18"/>
  <c r="F73" i="18"/>
  <c r="F72" i="18"/>
  <c r="F69" i="18"/>
  <c r="F64" i="18"/>
  <c r="F58" i="18"/>
  <c r="F53" i="18"/>
  <c r="F51" i="18"/>
  <c r="F50" i="18"/>
  <c r="F43" i="18"/>
  <c r="F39" i="18"/>
  <c r="F37" i="18"/>
  <c r="F36" i="18"/>
  <c r="F18" i="18"/>
  <c r="F16" i="18"/>
  <c r="F14" i="18"/>
  <c r="F13" i="18"/>
  <c r="F12" i="18"/>
  <c r="F11" i="18"/>
  <c r="F10" i="18"/>
  <c r="F9" i="18"/>
  <c r="F143" i="18" l="1"/>
  <c r="F221" i="18"/>
  <c r="F228" i="18" s="1"/>
  <c r="F232" i="18" l="1"/>
  <c r="D22" i="16" s="1"/>
  <c r="D103" i="4"/>
  <c r="F289" i="4" l="1"/>
  <c r="F285" i="4"/>
  <c r="F275" i="4"/>
  <c r="F291" i="4" l="1"/>
  <c r="F309" i="4" l="1"/>
  <c r="D18" i="16"/>
  <c r="D217" i="4"/>
  <c r="F217" i="4" s="1"/>
  <c r="D216" i="4"/>
  <c r="F216" i="4" s="1"/>
  <c r="D61" i="17" l="1"/>
  <c r="F61" i="17" s="1"/>
  <c r="D52" i="17"/>
  <c r="D25" i="17"/>
  <c r="F25" i="17" s="1"/>
  <c r="D23" i="17"/>
  <c r="D22" i="17"/>
  <c r="F22" i="17" s="1"/>
  <c r="D19" i="17"/>
  <c r="F19" i="17" s="1"/>
  <c r="F58" i="17"/>
  <c r="F55" i="17"/>
  <c r="F52" i="17"/>
  <c r="D49" i="17"/>
  <c r="F49" i="17" s="1"/>
  <c r="D43" i="17"/>
  <c r="F43" i="17" s="1"/>
  <c r="D40" i="17"/>
  <c r="F40" i="17" s="1"/>
  <c r="D39" i="17"/>
  <c r="F39" i="17" s="1"/>
  <c r="D31" i="17"/>
  <c r="F31" i="17" s="1"/>
  <c r="F23" i="17"/>
  <c r="D17" i="17"/>
  <c r="F17" i="17" s="1"/>
  <c r="D12" i="17"/>
  <c r="F12" i="17" s="1"/>
  <c r="D10" i="17"/>
  <c r="F10" i="17" s="1"/>
  <c r="F8" i="17"/>
  <c r="F6" i="17"/>
  <c r="D81" i="4"/>
  <c r="F65" i="17" l="1"/>
  <c r="F77" i="17" s="1"/>
  <c r="F13" i="17"/>
  <c r="F74" i="17" s="1"/>
  <c r="F44" i="17"/>
  <c r="F76" i="17" s="1"/>
  <c r="D27" i="17"/>
  <c r="D29" i="17" s="1"/>
  <c r="F27" i="17" l="1"/>
  <c r="F29" i="17"/>
  <c r="F33" i="17" l="1"/>
  <c r="F75" i="17" s="1"/>
  <c r="F79" i="17" l="1"/>
  <c r="D23" i="16" s="1"/>
  <c r="F256" i="4"/>
  <c r="F81" i="4" l="1"/>
  <c r="D229" i="4" l="1"/>
  <c r="F229" i="4" s="1"/>
  <c r="F114" i="8" l="1"/>
  <c r="F115" i="8"/>
  <c r="F99" i="8" l="1"/>
  <c r="F74" i="8"/>
  <c r="F73" i="8"/>
  <c r="D85" i="8"/>
  <c r="D68" i="8"/>
  <c r="F68" i="8" s="1"/>
  <c r="D71" i="8"/>
  <c r="D70" i="8"/>
  <c r="F69" i="8"/>
  <c r="D60" i="8"/>
  <c r="D46" i="8"/>
  <c r="D47" i="8"/>
  <c r="F32" i="8"/>
  <c r="F31" i="8"/>
  <c r="D28" i="8"/>
  <c r="D29" i="8"/>
  <c r="D24" i="8"/>
  <c r="D19" i="8"/>
  <c r="D18" i="8"/>
  <c r="D16" i="8"/>
  <c r="D15" i="8"/>
  <c r="D7" i="8"/>
  <c r="D10" i="8"/>
  <c r="D9" i="8"/>
  <c r="D227" i="4" l="1"/>
  <c r="F227" i="4" s="1"/>
  <c r="D206" i="4"/>
  <c r="D194" i="4"/>
  <c r="F184" i="4"/>
  <c r="D176" i="4"/>
  <c r="D163" i="4"/>
  <c r="D152" i="4"/>
  <c r="F152" i="4" s="1"/>
  <c r="D111" i="4"/>
  <c r="D95" i="4"/>
  <c r="D97" i="4"/>
  <c r="F95" i="4"/>
  <c r="F66" i="4"/>
  <c r="D56" i="4"/>
  <c r="F20" i="4" l="1"/>
  <c r="F22" i="4"/>
  <c r="D123" i="4" l="1"/>
  <c r="F85" i="8"/>
  <c r="F87" i="8"/>
  <c r="F88" i="8"/>
  <c r="F89" i="8"/>
  <c r="F90" i="8"/>
  <c r="F91" i="8" l="1"/>
  <c r="F54" i="8"/>
  <c r="F239" i="4"/>
  <c r="D209" i="4"/>
  <c r="F163" i="4"/>
  <c r="D156" i="4"/>
  <c r="D150" i="4"/>
  <c r="D154" i="4" l="1"/>
  <c r="F154" i="4" s="1"/>
  <c r="D110" i="4"/>
  <c r="F110" i="4" s="1"/>
  <c r="F111" i="4"/>
  <c r="D108" i="4"/>
  <c r="D107" i="4"/>
  <c r="F107" i="4" s="1"/>
  <c r="D106" i="4"/>
  <c r="F106" i="4" s="1"/>
  <c r="D105" i="4"/>
  <c r="F105" i="4" s="1"/>
  <c r="D104" i="4"/>
  <c r="F104" i="4" s="1"/>
  <c r="F103" i="4"/>
  <c r="D112" i="4" l="1"/>
  <c r="F112" i="4" s="1"/>
  <c r="D36" i="4"/>
  <c r="F36" i="4" s="1"/>
  <c r="D54" i="4"/>
  <c r="D126" i="4" s="1"/>
  <c r="F62" i="4"/>
  <c r="D32" i="4"/>
  <c r="F34" i="4"/>
  <c r="F32" i="4"/>
  <c r="D30" i="4"/>
  <c r="F30" i="4" s="1"/>
  <c r="D28" i="4"/>
  <c r="D48" i="4"/>
  <c r="D141" i="4" l="1"/>
  <c r="D129" i="4"/>
  <c r="F238" i="4" l="1"/>
  <c r="F235" i="4"/>
  <c r="F242" i="4" l="1"/>
  <c r="F307" i="4" s="1"/>
  <c r="D16" i="16" s="1"/>
  <c r="D192" i="4" l="1"/>
  <c r="D223" i="4" s="1"/>
  <c r="F133" i="4" l="1"/>
  <c r="F73" i="4"/>
  <c r="F19" i="8"/>
  <c r="F16" i="8"/>
  <c r="F10" i="8"/>
  <c r="B128" i="8"/>
  <c r="B127" i="8"/>
  <c r="B126" i="8"/>
  <c r="B125" i="8"/>
  <c r="B124" i="8"/>
  <c r="B123" i="8"/>
  <c r="B122" i="8"/>
  <c r="B121" i="8"/>
  <c r="F116" i="8"/>
  <c r="F109" i="8"/>
  <c r="F108" i="8"/>
  <c r="F107" i="8"/>
  <c r="F106" i="8"/>
  <c r="F105" i="8"/>
  <c r="F104" i="8"/>
  <c r="F103" i="8"/>
  <c r="F101" i="8"/>
  <c r="F100" i="8"/>
  <c r="F98" i="8"/>
  <c r="F97" i="8"/>
  <c r="F96" i="8"/>
  <c r="F95" i="8"/>
  <c r="F81" i="8"/>
  <c r="F80" i="8"/>
  <c r="F79" i="8"/>
  <c r="F78" i="8"/>
  <c r="F76" i="8"/>
  <c r="F75" i="8"/>
  <c r="F71" i="8"/>
  <c r="F70" i="8"/>
  <c r="F63" i="8"/>
  <c r="F62" i="8"/>
  <c r="F60" i="8"/>
  <c r="F55" i="8"/>
  <c r="F52" i="8"/>
  <c r="F50" i="8"/>
  <c r="F49" i="8"/>
  <c r="F48" i="8"/>
  <c r="F47" i="8"/>
  <c r="F46" i="8"/>
  <c r="F41" i="8"/>
  <c r="F40" i="8"/>
  <c r="F38" i="8"/>
  <c r="F37" i="8"/>
  <c r="F30" i="8"/>
  <c r="F29" i="8"/>
  <c r="F28" i="8"/>
  <c r="F26" i="8"/>
  <c r="F25" i="8"/>
  <c r="F24" i="8"/>
  <c r="F22" i="8"/>
  <c r="F18" i="8"/>
  <c r="F15" i="8"/>
  <c r="F13" i="8"/>
  <c r="F12" i="8"/>
  <c r="F9" i="8"/>
  <c r="F7" i="8"/>
  <c r="F117" i="8" l="1"/>
  <c r="F128" i="8" s="1"/>
  <c r="F42" i="8"/>
  <c r="F122" i="8" s="1"/>
  <c r="F56" i="8"/>
  <c r="F123" i="8" s="1"/>
  <c r="F126" i="8"/>
  <c r="F64" i="8"/>
  <c r="F124" i="8" s="1"/>
  <c r="F110" i="8"/>
  <c r="F127" i="8" s="1"/>
  <c r="F82" i="8"/>
  <c r="F125" i="8" s="1"/>
  <c r="D20" i="8"/>
  <c r="D21" i="8" l="1"/>
  <c r="F21" i="8" s="1"/>
  <c r="F20" i="8"/>
  <c r="F33" i="8" l="1"/>
  <c r="F121" i="8" s="1"/>
  <c r="F129" i="8" l="1"/>
  <c r="D20" i="16" s="1"/>
  <c r="F279" i="4"/>
  <c r="F150" i="4"/>
  <c r="D174" i="4"/>
  <c r="F174" i="4" l="1"/>
  <c r="D178" i="4"/>
  <c r="D134" i="4"/>
  <c r="F134" i="4" s="1"/>
  <c r="D225" i="4" l="1"/>
  <c r="D190" i="4"/>
  <c r="D113" i="4" s="1"/>
  <c r="D200" i="4"/>
  <c r="F194" i="4" l="1"/>
  <c r="D50" i="4"/>
  <c r="D52" i="4" l="1"/>
  <c r="F52" i="4" s="1"/>
  <c r="F54" i="4"/>
  <c r="F270" i="4"/>
  <c r="F48" i="4" l="1"/>
  <c r="F69" i="4"/>
  <c r="F210" i="4"/>
  <c r="F209" i="4"/>
  <c r="F212" i="4"/>
  <c r="F182" i="4"/>
  <c r="F67" i="4"/>
  <c r="D101" i="4"/>
  <c r="F101" i="4" s="1"/>
  <c r="D100" i="4"/>
  <c r="F100" i="4" s="1"/>
  <c r="D99" i="4"/>
  <c r="D98" i="4"/>
  <c r="D92" i="4"/>
  <c r="D91" i="4"/>
  <c r="D90" i="4"/>
  <c r="D89" i="4"/>
  <c r="D88" i="4"/>
  <c r="F58" i="4"/>
  <c r="D42" i="4" l="1"/>
  <c r="F40" i="4"/>
  <c r="F42" i="4"/>
  <c r="F18" i="4"/>
  <c r="F24" i="4"/>
  <c r="F23" i="4"/>
  <c r="F21" i="4"/>
  <c r="F19" i="4"/>
  <c r="F15" i="4"/>
  <c r="F14" i="4"/>
  <c r="F13" i="4"/>
  <c r="F12" i="4"/>
  <c r="F11" i="4"/>
  <c r="F277" i="4" l="1"/>
  <c r="F253" i="4" l="1"/>
  <c r="F252" i="4"/>
  <c r="F206" i="4" l="1"/>
  <c r="F219" i="4" s="1"/>
  <c r="F180" i="4" l="1"/>
  <c r="F176" i="4"/>
  <c r="F160" i="4"/>
  <c r="F158" i="4"/>
  <c r="F156" i="4"/>
  <c r="F129" i="4" l="1"/>
  <c r="F64" i="4"/>
  <c r="F60" i="4"/>
  <c r="F56" i="4"/>
  <c r="F268" i="4" l="1"/>
  <c r="F266" i="4"/>
  <c r="F272" i="4"/>
  <c r="F261" i="4"/>
  <c r="F251" i="4"/>
  <c r="F250" i="4"/>
  <c r="F249" i="4"/>
  <c r="F225" i="4"/>
  <c r="F223" i="4"/>
  <c r="F200" i="4"/>
  <c r="F202" i="4" s="1"/>
  <c r="F192" i="4"/>
  <c r="F190" i="4"/>
  <c r="F113" i="4"/>
  <c r="F178" i="4"/>
  <c r="F186" i="4" s="1"/>
  <c r="F168" i="4"/>
  <c r="F167" i="4"/>
  <c r="F166" i="4"/>
  <c r="F165" i="4"/>
  <c r="F141" i="4"/>
  <c r="F131" i="4"/>
  <c r="F126" i="4"/>
  <c r="F123" i="4"/>
  <c r="F108" i="4"/>
  <c r="F99" i="4"/>
  <c r="F98" i="4"/>
  <c r="F97" i="4"/>
  <c r="F92" i="4"/>
  <c r="F91" i="4"/>
  <c r="F90" i="4"/>
  <c r="F89" i="4"/>
  <c r="F88" i="4"/>
  <c r="F79" i="4"/>
  <c r="F83" i="4" s="1"/>
  <c r="F50" i="4"/>
  <c r="F46" i="4"/>
  <c r="F44" i="4"/>
  <c r="F38" i="4"/>
  <c r="F28" i="4"/>
  <c r="F26" i="4"/>
  <c r="F117" i="4" l="1"/>
  <c r="F281" i="4"/>
  <c r="F308" i="4" s="1"/>
  <c r="D17" i="16" s="1"/>
  <c r="F75" i="4"/>
  <c r="F296" i="4" s="1"/>
  <c r="F136" i="4"/>
  <c r="F299" i="4" s="1"/>
  <c r="F170" i="4"/>
  <c r="F301" i="4" s="1"/>
  <c r="D10" i="16" s="1"/>
  <c r="F196" i="4"/>
  <c r="F298" i="4"/>
  <c r="D7" i="16" s="1"/>
  <c r="F144" i="4"/>
  <c r="F300" i="4" s="1"/>
  <c r="D9" i="16" s="1"/>
  <c r="F305" i="4"/>
  <c r="D14" i="16" s="1"/>
  <c r="F231" i="4"/>
  <c r="F306" i="4" s="1"/>
  <c r="D15" i="16" s="1"/>
  <c r="F304" i="4"/>
  <c r="D13" i="16" s="1"/>
  <c r="F297" i="4"/>
  <c r="D6" i="16" s="1"/>
  <c r="D5" i="16" l="1"/>
  <c r="F303" i="4"/>
  <c r="D12" i="16" s="1"/>
  <c r="F302" i="4"/>
  <c r="D11" i="16" s="1"/>
  <c r="D8" i="16"/>
  <c r="F310" i="4" l="1"/>
  <c r="D19" i="16" l="1"/>
  <c r="D24" i="16" s="1"/>
  <c r="D25" i="16" l="1"/>
  <c r="D26" i="16" s="1"/>
  <c r="D27" i="16" l="1"/>
  <c r="D28" i="16" s="1"/>
</calcChain>
</file>

<file path=xl/sharedStrings.xml><?xml version="1.0" encoding="utf-8"?>
<sst xmlns="http://schemas.openxmlformats.org/spreadsheetml/2006/main" count="1424" uniqueCount="714">
  <si>
    <t>Opis</t>
  </si>
  <si>
    <t>Jed. mjere</t>
  </si>
  <si>
    <t>Količina</t>
  </si>
  <si>
    <t>PRIPREMNI RADOVI</t>
  </si>
  <si>
    <t>kom.</t>
  </si>
  <si>
    <t>a.</t>
  </si>
  <si>
    <t>m2</t>
  </si>
  <si>
    <t>b.</t>
  </si>
  <si>
    <t>c.</t>
  </si>
  <si>
    <t>d.</t>
  </si>
  <si>
    <t>e.</t>
  </si>
  <si>
    <t>kom</t>
  </si>
  <si>
    <t>m3</t>
  </si>
  <si>
    <t>UKUPNO PRIPREMNI RADOVI :</t>
  </si>
  <si>
    <t>ZEMLJANI RADOVI</t>
  </si>
  <si>
    <t xml:space="preserve">  m3</t>
  </si>
  <si>
    <t>UKUPNO BETONSKI RADOVI :</t>
  </si>
  <si>
    <t>ZIDARSKI RADOVI</t>
  </si>
  <si>
    <t>m</t>
  </si>
  <si>
    <t xml:space="preserve">  m2</t>
  </si>
  <si>
    <t>UKUPNO ZIDARSKI RADOVI :</t>
  </si>
  <si>
    <t>KERAMIČARSKI RADOVI + UGRADNJA OPLOČNJAKA</t>
  </si>
  <si>
    <t>TESARSKI RADOVI</t>
  </si>
  <si>
    <t>UKUPNO TESARSKI RADOVI</t>
  </si>
  <si>
    <t>POKRIVAČKI  RADOVI</t>
  </si>
  <si>
    <t>UKUPNO POKRIVAČKI RADOVI</t>
  </si>
  <si>
    <t>LIMARSKI  RADOVI</t>
  </si>
  <si>
    <t xml:space="preserve">  m1</t>
  </si>
  <si>
    <t>UKUPNO LIMARSKI RADOVI :</t>
  </si>
  <si>
    <t xml:space="preserve">FASADERSKI RADOVI </t>
  </si>
  <si>
    <t>UKUPNO FASADERSKI RADOVI :</t>
  </si>
  <si>
    <t>MOLERSKO FARBARSKI RADOVI</t>
  </si>
  <si>
    <t>UKUPNO MOLERSKO FARBARSKI RADOVI:</t>
  </si>
  <si>
    <t>RADOVI SA GIPS-KARTONSKIM PLOČAMA</t>
  </si>
  <si>
    <t>kg</t>
  </si>
  <si>
    <t>HIDROINSTALACIJE</t>
  </si>
  <si>
    <t>Geodetsko iskolčenje kanalizacionih priključaka sa označavanjem položaja revizionih šahtova. 
Obračun prema m'.</t>
  </si>
  <si>
    <t>m'</t>
  </si>
  <si>
    <t>Ručno iznošenje viška zemlje od iskopa, utovar prevoz i istovar na deponiju udaljenu cca. 5,00 km.
Planirnje prema uputama nadzornog organa.</t>
  </si>
  <si>
    <t>Štemanje šlica u podu za polaganje kanalizacionih i vodovodnih cijevi. Nakon položenih cijevi iste zatvoriti i obraditi kao ostali dio poda.</t>
  </si>
  <si>
    <t>Veličina šlica 8x8 cm</t>
  </si>
  <si>
    <t>Veličina šlica 12x12 cm</t>
  </si>
  <si>
    <t>Štemanje šlica u podnoj konstrukciji za ugradnju podnih slivnika.Veličina ugrađenog slivnika  16x 16x 12 cm.Nakon ugrađenog slivnika otvore zatvoriti i obraditi kao ostali dio poda.</t>
  </si>
  <si>
    <t>Štemanje šlica u zidu od opeke za polaganje vodovodnih cijevi i odvoda. Nakon položenih cijevi iste zatvoriti i obradititi zid kao ostali dio zida.</t>
  </si>
  <si>
    <t>Veličina šlica 5x5 cm</t>
  </si>
  <si>
    <t xml:space="preserve">Veličina šlica 8x8 cm </t>
  </si>
  <si>
    <t>Ø 50 mm</t>
  </si>
  <si>
    <t>Ø 110 mm</t>
  </si>
  <si>
    <t>DN 20 mm</t>
  </si>
  <si>
    <t>DN 15 mm</t>
  </si>
  <si>
    <t>Umivaonik 560x470 mm</t>
  </si>
  <si>
    <t>polukristalno ogledalo otporno na vlagu, montaža iznad umivaonika</t>
  </si>
  <si>
    <t>Držač WC rolo papira za brisanje ruku</t>
  </si>
  <si>
    <t>Držač tečnog sapuna</t>
  </si>
  <si>
    <t>Držač WC rolo papira</t>
  </si>
  <si>
    <t>Etažer iznad umivaonika</t>
  </si>
  <si>
    <t>Osvježivač zraka</t>
  </si>
  <si>
    <t>Držač četke higijene WC šolje</t>
  </si>
  <si>
    <t>ELEKTROINSTALACIJE</t>
  </si>
  <si>
    <t>RAZVODNE TABLE I NAPOJNI KABLOVI</t>
  </si>
  <si>
    <t>kpl</t>
  </si>
  <si>
    <t>- PP-Y 3x2,5 mm2</t>
  </si>
  <si>
    <t>- PP-Y 3x1,5 mm2</t>
  </si>
  <si>
    <t>INSTALACIJA RASVJETE</t>
  </si>
  <si>
    <t>INSTALACIONI MATERIJAL</t>
  </si>
  <si>
    <t>- jednopolna P/Ž</t>
  </si>
  <si>
    <t>- serijska P/Ž</t>
  </si>
  <si>
    <t>- izmjenična P/Ž</t>
  </si>
  <si>
    <t>- tipkalo P/Ž, sa lokatorom</t>
  </si>
  <si>
    <t>- monofazna utičnica 1 x 16A/230V</t>
  </si>
  <si>
    <t>- dvostruka monofazna utičnica 2 x 16A/230V</t>
  </si>
  <si>
    <t>KABLOVSKI RAZVOD</t>
  </si>
  <si>
    <t>U cijenu polaganja kablova uračunati probijanje otvora u pločama i zidovima, šlicanje zidova i grubo zatvaranje šliceva. Obračun po dužnom metru na osnovu dokaznice:</t>
  </si>
  <si>
    <t>INSTALACIJA GROMOBRANA I UZEMLJENJA</t>
  </si>
  <si>
    <t>Isporuka i ugradnja opreme proizvođača Hermi ili ekvivalent.</t>
  </si>
  <si>
    <t>Krovna oprema:</t>
  </si>
  <si>
    <t>Krovni nosači za limeni pokrov (na svakih 80 cm):</t>
  </si>
  <si>
    <t>SON 16-K</t>
  </si>
  <si>
    <t>Zidna oprema:</t>
  </si>
  <si>
    <t>Zidni nosači (za obradu dimnjaka i visinskih razlika):</t>
  </si>
  <si>
    <t>ZON 03</t>
  </si>
  <si>
    <t>Vertikalna mehanička zaštita:</t>
  </si>
  <si>
    <t>VZ</t>
  </si>
  <si>
    <t>Nosači za VZ:</t>
  </si>
  <si>
    <t>NVZ</t>
  </si>
  <si>
    <t>Fasadni nosači po fasadnoj oblozi:</t>
  </si>
  <si>
    <t>ZON 01</t>
  </si>
  <si>
    <t>Kontaktni elementi:</t>
  </si>
  <si>
    <t>Vezne spojnice žica-žica:</t>
  </si>
  <si>
    <t>KON 08</t>
  </si>
  <si>
    <t>Oznake mjernog mjesta:</t>
  </si>
  <si>
    <t>MŠ</t>
  </si>
  <si>
    <t>Mjerne spojnice traka-žica:</t>
  </si>
  <si>
    <t>KON 02</t>
  </si>
  <si>
    <t>Udarna tačka groma:</t>
  </si>
  <si>
    <t>LOV</t>
  </si>
  <si>
    <t>Žljebna hvataljka:</t>
  </si>
  <si>
    <t>KON 06</t>
  </si>
  <si>
    <t>Gromobranski vodić:</t>
  </si>
  <si>
    <t>Vodić od aluminij-legure AH 1 FI 8 mm (za razvod po krovu + nadžbukni spustevi):</t>
  </si>
  <si>
    <t>AH 1</t>
  </si>
  <si>
    <t>Uzemljenje:</t>
  </si>
  <si>
    <t>Trakasti vodić 25 x 4 mm (od sonde do K.M.M.):</t>
  </si>
  <si>
    <t>TV</t>
  </si>
  <si>
    <t>Paličasta sonda 50 x 50 x 2000 mm:</t>
  </si>
  <si>
    <t>POS</t>
  </si>
  <si>
    <t>KOMUNIKACIONA MREŽA</t>
  </si>
  <si>
    <t>ISPITIVANJE INSTALACIJA</t>
  </si>
  <si>
    <t>PROJEKTNA DOKUMENTACIJA</t>
  </si>
  <si>
    <t>UKUPNO ELEKTROINSTALACIJE</t>
  </si>
  <si>
    <t xml:space="preserve">R E K A P I T U L A C I J A  </t>
  </si>
  <si>
    <t xml:space="preserve">BETONSKI RADOVI </t>
  </si>
  <si>
    <t>TERMOIZOLATERSKI RADOVI</t>
  </si>
  <si>
    <t>LIMARSKI RADOVI</t>
  </si>
  <si>
    <t>FASADERSKI RADOVI</t>
  </si>
  <si>
    <t>m1</t>
  </si>
  <si>
    <t>A</t>
  </si>
  <si>
    <t>B</t>
  </si>
  <si>
    <t>C</t>
  </si>
  <si>
    <t>GRAĐEVINSKO ZANATSKI RADOVI</t>
  </si>
  <si>
    <t>pušal.</t>
  </si>
  <si>
    <t>UKUPNO ZEMLJANI RADOVI  :</t>
  </si>
  <si>
    <t>BETONSKI RADOVI</t>
  </si>
  <si>
    <r>
      <t xml:space="preserve"> </t>
    </r>
    <r>
      <rPr>
        <sz val="10"/>
        <rFont val="Arial CE"/>
        <charset val="238"/>
      </rPr>
      <t>proizvodna mjera dim. 60 cm</t>
    </r>
  </si>
  <si>
    <t>UKUPNO TERMOIZOLATERSKI RADOVI:</t>
  </si>
  <si>
    <t>UKUPNO RADOVI SA GIPS-KARTONSKIM PLOČAMA:</t>
  </si>
  <si>
    <t>Štemanje otvora u AB stropnoj konstrukciji za prolaz vodovodnih i kanalizacionih cijevi. Nakon ugradnje istih oko cijevi zatvoriti tako da se osigura vodonepropusnost i obraditi kao ostali dio ploče. Veličina otvora 15x15 cm</t>
  </si>
  <si>
    <r>
      <t xml:space="preserve">- PVC </t>
    </r>
    <r>
      <rPr>
        <sz val="11"/>
        <color theme="1"/>
        <rFont val="Calibri"/>
        <family val="2"/>
        <charset val="238"/>
        <scheme val="minor"/>
      </rPr>
      <t>Ø16-23</t>
    </r>
    <r>
      <rPr>
        <sz val="10"/>
        <rFont val="Arial CE"/>
        <family val="2"/>
        <charset val="238"/>
      </rPr>
      <t xml:space="preserve"> mm</t>
    </r>
  </si>
  <si>
    <t>Isporukai ugradnja svjetiljki slijedećih tipova, proizvod Schrack ili ekvivalent:</t>
  </si>
  <si>
    <t xml:space="preserve">INSTALACIJA ZA IZJEDNAČENJE POTENCIJALA </t>
  </si>
  <si>
    <t>240.400</t>
  </si>
  <si>
    <t>240.410</t>
  </si>
  <si>
    <t>240.420</t>
  </si>
  <si>
    <t>240.430</t>
  </si>
  <si>
    <t>240.440</t>
  </si>
  <si>
    <t>250.450</t>
  </si>
  <si>
    <t>240.460</t>
  </si>
  <si>
    <t>240.470</t>
  </si>
  <si>
    <t>240.480</t>
  </si>
  <si>
    <t>240.490</t>
  </si>
  <si>
    <t>240.500</t>
  </si>
  <si>
    <t>240.510</t>
  </si>
  <si>
    <t>240.520</t>
  </si>
  <si>
    <t>250.530</t>
  </si>
  <si>
    <t>Sitni i nespecificirani pribor i materijal.</t>
  </si>
  <si>
    <t>Isporuka, transport i montaža sljedeće opreme i materijala:</t>
  </si>
  <si>
    <t>Ormar opremiti sa:</t>
  </si>
  <si>
    <t>- 3 kom 19'' vodilica za kabele 1U</t>
  </si>
  <si>
    <t>- 2 kom 19'' fiksna polica za aktivnu opremu</t>
  </si>
  <si>
    <t>- 1 kom 19'' napojne letve 7-struke sa prenaponskom zaštitom i prekidačem</t>
  </si>
  <si>
    <t>- 1 kom PATCH panela 25 porta Cat.3</t>
  </si>
  <si>
    <t>- 1 kom PATCH panela 12 porta sa ukupno 2 konektora UTP Cat.6</t>
  </si>
  <si>
    <t>- 1 kom PATCH panela 24 porta sa ukupno 24 konektora UTP Cat.6</t>
  </si>
  <si>
    <t>AL. BRAVARIJA I DRVENA STOLARIJA</t>
  </si>
  <si>
    <t>Jed. Cijena (KM)</t>
  </si>
  <si>
    <t>I</t>
  </si>
  <si>
    <t>II</t>
  </si>
  <si>
    <t>R.br.</t>
  </si>
  <si>
    <t>Ukupna cijena
(KM)</t>
  </si>
  <si>
    <t>2</t>
  </si>
  <si>
    <t>3</t>
  </si>
  <si>
    <t>4</t>
  </si>
  <si>
    <t>5</t>
  </si>
  <si>
    <t>6</t>
  </si>
  <si>
    <t>7</t>
  </si>
  <si>
    <t>8</t>
  </si>
  <si>
    <t>9</t>
  </si>
  <si>
    <t>10</t>
  </si>
  <si>
    <t>11</t>
  </si>
  <si>
    <t>12</t>
  </si>
  <si>
    <t>13</t>
  </si>
  <si>
    <t>14</t>
  </si>
  <si>
    <t>15</t>
  </si>
  <si>
    <t>17</t>
  </si>
  <si>
    <t>1</t>
  </si>
  <si>
    <t>III</t>
  </si>
  <si>
    <t>IV</t>
  </si>
  <si>
    <t>V</t>
  </si>
  <si>
    <t>VI</t>
  </si>
  <si>
    <t>VII</t>
  </si>
  <si>
    <t>VIII</t>
  </si>
  <si>
    <t>IX</t>
  </si>
  <si>
    <t>X</t>
  </si>
  <si>
    <t>XI</t>
  </si>
  <si>
    <t>XII</t>
  </si>
  <si>
    <t>XIII</t>
  </si>
  <si>
    <t>PRIPREMNI I ZEMLJANI RADOVI</t>
  </si>
  <si>
    <t>SANITARNI UREĐAJI I OPREMA</t>
  </si>
  <si>
    <t>ZAVRŠNI RADOVI</t>
  </si>
  <si>
    <t>XIV</t>
  </si>
  <si>
    <t>UKUPNO GRAĐ.-ZANATSKI RADOVI</t>
  </si>
  <si>
    <t>pšl</t>
  </si>
  <si>
    <t>Rušenje dijela tavanice radi ugradnje tavanskoga otvora dim. 120x80.
Obračun po komadu.</t>
  </si>
  <si>
    <r>
      <rPr>
        <b/>
        <i/>
        <sz val="10"/>
        <rFont val="Arial CE"/>
        <charset val="238"/>
      </rPr>
      <t xml:space="preserve">Opšti uslovi za izvođenje pripremnih radova
</t>
    </r>
    <r>
      <rPr>
        <i/>
        <sz val="10"/>
        <rFont val="Arial CE"/>
        <charset val="238"/>
      </rPr>
      <t>Sastavni dio su opšti uslovi navedeni u tekstualnom dijelu projektne dokumentacije.
Jedinična cijena za sve pripremne radove uključuje i iznošenje demontiranog i šut materijala iz objekta do gradilišne deponije, utovar na vozila, odvoz i istovar na gradskoj deponiji do 20,0 km udaljenosti kao i sve potrebne komunalne takse.</t>
    </r>
  </si>
  <si>
    <t>Podbetoniranje sokla fasade na mjestima oštećenja AB vertikalnim platnom d=10 cm, betonom MB 30 u oplati. 
Prosječna visina 50 cm u ukupnoj dužini od 30 m.
Cíjenom obuhvatiti armaturu AB platna.
Obračun po m3.</t>
  </si>
  <si>
    <t>a</t>
  </si>
  <si>
    <t>b</t>
  </si>
  <si>
    <t>c</t>
  </si>
  <si>
    <t>d</t>
  </si>
  <si>
    <r>
      <rPr>
        <b/>
        <i/>
        <sz val="10"/>
        <rFont val="Arial CE"/>
        <charset val="238"/>
      </rPr>
      <t xml:space="preserve">Opšti uslovi za izvođenje tesarskih radova
</t>
    </r>
    <r>
      <rPr>
        <i/>
        <sz val="10"/>
        <rFont val="Arial CE"/>
        <charset val="238"/>
      </rPr>
      <t>Sastavni dio su opšti uslovi navedeni u tekstualnom dijelu projektne dokumentacije.
Jedinična cijena za sve tesarske radove uključuje i izradu zaštitnog premaza protiv gljivica i insekata.</t>
    </r>
  </si>
  <si>
    <t>Izrada, montaža i demontaža lake fasadne skele.
Obračun po m2 građevinske norme.</t>
  </si>
  <si>
    <t>Obračun po m2 horizontalne projekcije.</t>
  </si>
  <si>
    <t xml:space="preserve">Izrada i ugrađivanje manipulativnoga prolaza u tavanskom prostoru krova od drvenih dasaka d=5cm, od rezane građe smrče II klase, koje se montiraju preko stropnih greda, dimenzija 35x1 m. Montaža manipulativnoga prolaza u središnjem dijelu tavana, objekta, osovinski iznad armirano betonski greda odnosno stubova. U jediničnu cijenu uključena je i izrada i miniziranje potrebnog okova. 
Obračun po m2 </t>
  </si>
  <si>
    <t>Nabavka i ugradnja vjetrenih dasaka krova od dasje colarije d=2,5cm.
Obračun po m1.</t>
  </si>
  <si>
    <r>
      <rPr>
        <b/>
        <i/>
        <sz val="10"/>
        <rFont val="Arial CE"/>
        <charset val="238"/>
      </rPr>
      <t xml:space="preserve">Opšti uslovi za izvođenje limarskih radova
</t>
    </r>
    <r>
      <rPr>
        <i/>
        <sz val="10"/>
        <rFont val="Arial CE"/>
        <charset val="238"/>
      </rPr>
      <t>Sastavni dio su opšti uslovi navedeni u tekstualnom dijelu projektne dokumentacije.
Svi limarski radovi se izvode pocinčanim plastificiranim limom debljine 0,70 mm.</t>
    </r>
  </si>
  <si>
    <t>Izrada i ugrađivanje vertikalnih odvodnih olučnih cijevi okruloga presjeka Ø16 od pocinčanoga plastificiranoga lima debljine 0,70 mm, zajedno sa spojnicama /lule/ sa ležečim cijevima. Na svakih 2 m visine dati obujmice od plosnog lima. Iznad obujmica na cijevi letovati zaštitnike protiv klizanja cijevi. Cijev mora biti udaljena od maltera ili zida najmanje 2 cm.
Obračun po m1.</t>
  </si>
  <si>
    <r>
      <t xml:space="preserve">Izrada i ugrađivanje ležećih oluka poluokrugloga presjeka Ø12 presjeka od pocinčanoga lima debljine 0,70 mm, sa izradom držača od plosnog lima. Sastave oluka nitovati i letovati.
</t>
    </r>
    <r>
      <rPr>
        <b/>
        <sz val="10"/>
        <rFont val="Arial CE"/>
        <charset val="238"/>
      </rPr>
      <t>Nadstrešnica</t>
    </r>
    <r>
      <rPr>
        <sz val="10"/>
        <rFont val="Arial CE"/>
        <family val="2"/>
        <charset val="238"/>
      </rPr>
      <t xml:space="preserve">
Obračun po m1</t>
    </r>
  </si>
  <si>
    <t>Izrada opšava klupica prozorskih otvora od pocinčanoga lima sa poliesterskom zaštitom, lim debljine 0,70 mm, sa izradom držača od plosnog lima  U jediničnu cijenu uključeno je i postavljanje jednog sloja bitumunizirane ljepenke ispod lima. Boja bijela.
Klupice razvijene širine 75 cm</t>
  </si>
  <si>
    <t>Grubo i fino malterisanje površina fasade produžnim cementnim žbuka-malterom 1:2:6 za saniranje sa prethodnim špricanjem rijetkim cementnim malterom 1:3 /Upotreba prema preporukama proizvođača/
Dijelovi postojeće fasade koji su oštećeni, s koje je otpao malter neophodno je sanirati tako što se oko oštečenoga dijela obije malter do zdrave cigle pa onda nanijeti malter.
Obračun po m2 građevinske norme</t>
  </si>
  <si>
    <t xml:space="preserve">Saniranje rastrešenih zidova. Oštećeni malter se u kompletno skida, fuge se čiste u dubini barem 2 cm. Preko tako spremljenoga zida se obostrano postavlja armaturna mreže Q 131 koja se kroz poveže sa armaturom o 8 mm /min, 4 kom/m2/. Armaturu povezati sa nosivim elementima konstrukcije. Zid nakon toga malterisati, min. 4 cm, marke MM 5.0.
Potrebna armatura za 1m2 pukotine:                                                                                                                                                                                                                                                                                                                                                                                                                               -Q131  2.14 kg                                                                                                                                                                                                                                                                                                                                                                                                                                                                                       -Q 10   0,63 m2                                                                                                                                                                                                                                                                                                                                                                                                                                                                            -Q 8     0,53 kg                                                                                                                                                                                                                                                                                                                                                                                                                                                                                                                                                 -ukupno 3.31 kg   
Obračun po m2 sa uključenom armaturom </t>
  </si>
  <si>
    <t>Grubo i fino malterisanje površina unutrašnjih zidova produžnim cementnim žbuka-malterom 1:2:6 za saniranje sa prethodnim špricanjem rijetkim cementnim malterom 1:3 /Upotreba prema preporukama proizvođača/
Obračun po m2 građevinske norme</t>
  </si>
  <si>
    <t>Gletovanje i bojenje unutrašnjih  površina  zidova poludisperzionom bojom sa svim potrebnim predradnjama u dvije ruke. U jediničnu cijenu uključiti brušenje površina nakon gletovanja kao i upotrebu pokretne skele.
Obračun po m2</t>
  </si>
  <si>
    <t>Gletovanje i bojenje unutrašnjih  površina  plafona poludisperzionom bojom sa svim potrebnim predradnjama u dvije ruke. U jediničnu cijenu uključiti brušenje površina nakon gletovanja kao i upotrebu pokretne skele.
Obračun po m2</t>
  </si>
  <si>
    <r>
      <t xml:space="preserve">Priprema i oblaganje zidova glaziranim zidnim keramičkim pločicama I klase, u odgovorajućem ljepilu koje nanjeti preko cijele površine pločice .Veličina pločica, tipa-vrste po odluci projektanta prema odabranim uzorcima, a u dogovoru sa investitorom. Pločice polagati fuga na fugu, a sve fuge širine 1mm, obraditi fug masom boje u skladu sa bojom položenih keramičkih pločica te završno očistiti. Fug masa prema kvaliteti javnih prostora. Pločice postavljti do visine 200 cm. U jedinačnu cijenu ulazi i ugradnja PVC ugaonih profila u boji u skladu sa keramičkim pločicama.
Obračun po m2. </t>
    </r>
    <r>
      <rPr>
        <sz val="10"/>
        <rFont val="Swis721 BT"/>
        <family val="2"/>
        <charset val="238"/>
      </rPr>
      <t xml:space="preserve">                                                                                                                                                                                                          </t>
    </r>
  </si>
  <si>
    <r>
      <t xml:space="preserve">Priprema i oblaganje podova podnim keramičkim pločicama I klase, u odgovorajućem ljepilu koje nanjeti preko cijele površine pločice .Veličina pločica, tipa-vrste po odluci projektanta prema odabranim uzorcima, a u dogovoru sa investitorom. Pločice polagati fuga na fugu, a sve fuge širine 1mm, obraditi fug masom boje u skladu sa bojom položenih keramičkih pločica te završno očistiti. Fug masa prema kvaliteti javnih prostora. 
Prema razredu kvaliteta upotrebe za javne površine i prema razredu protukliznosti za podove visoke frekvencije.
</t>
    </r>
    <r>
      <rPr>
        <sz val="10"/>
        <rFont val="Swis721 BT"/>
        <family val="2"/>
      </rPr>
      <t xml:space="preserve">Obračun po m2.      </t>
    </r>
    <r>
      <rPr>
        <b/>
        <sz val="10"/>
        <rFont val="Swis721 BT"/>
        <family val="2"/>
      </rPr>
      <t xml:space="preserve">  </t>
    </r>
    <r>
      <rPr>
        <sz val="10"/>
        <rFont val="Swis721 BT"/>
        <family val="2"/>
        <charset val="238"/>
      </rPr>
      <t xml:space="preserve">                                                                                                                                                                                                          </t>
    </r>
  </si>
  <si>
    <t>Izrada i ugrađivanje spuštenog stropa sistem D112 Knauf ili sličan na metalnoj potkonstrukciji. Spušteni strop sa vodoravnim podgledom bez vidljivih spojeva, sa podkonstrukcijom od pocinčanih čeličnih profila sidrenih pomoću ovjesa za stropnu konstrukciju. Obloga stropa jednostruke gipskarton ploče debljine 12,5 mm. U jediničnu cijenu uključeno je i bandažiranje i obrada sastava kao i sidrenje za strop.
Obračun po m2.</t>
  </si>
  <si>
    <t>Izrada i ugrađivanje spuštenog stropa sanitarnih prostorija sistem D112 Knauf ili sličan na metalnoj potkonstrukciji. Spušteni strop sa vodoravnim podgledom bez vidljivih spojeva, sa podkonstrukcijom od pocinčanih čeličnih profila sidrenih pomoću ovjesa za stropnu konstrukciju. Obloga stropa jednostruke gipskarton impregnirane ploče GKBI debljine 12,5 mm. /ploče za prostorije sa vlagom/. U jediničnu cijenu uključeno je i bandažiranje i obrada sastava kao i sidrenje za strop.
Obračun po m2</t>
  </si>
  <si>
    <t>PROZORI</t>
  </si>
  <si>
    <t>VRATA</t>
  </si>
  <si>
    <t>Nabavka i ugradnja unutrašnjih wc kabina, od materijala namjenjenih za prostore javnih toaleta, konstrukcije na nožicama od
nehrđajučeg metala. Pregrada kompakt max ploče ili ekvivalent. Boja prema ton karti proizvođaća. Otporan na sredstva za ćiščenje
i održavanje.
Površinska obrada je fabrička. 
Dimenzije i otvaranje po šemama.
U pojedinačnu cijenu ulaze spojnice, brave, ručke, šildovi, baglame sve od nehrđajućih metala, kao i materijal za montažu sa
poliuretanskom masom, purpen pjenom kao termičkom i zvučnom izolacijom, i opšavne U lajsne na spojevima pregrada sa zidovima.
Obračun po komadu.</t>
  </si>
  <si>
    <t>60x115 cm</t>
  </si>
  <si>
    <t>210x175 cm</t>
  </si>
  <si>
    <t>80x175 cm</t>
  </si>
  <si>
    <t>80x130 cm</t>
  </si>
  <si>
    <t>100x205 cm</t>
  </si>
  <si>
    <t>100x215 cm</t>
  </si>
  <si>
    <t>100x210 cm</t>
  </si>
  <si>
    <t>Priprema svih vanjskih zidnih površina, ravnanje postojećeg maltera tj provjera komplet zidnih površina gdje je malter oštećen te skidanje maltera i postavljanje novog na oštećenim dijelovima i ravnanje površine.
Obračun po m2</t>
  </si>
  <si>
    <t>Demontiranje cijevi za grijanje i radijatora.
Obračun paušalno.</t>
  </si>
  <si>
    <t>210x175 cm x 5 kom</t>
  </si>
  <si>
    <t>170x177 cm x 4 kom</t>
  </si>
  <si>
    <t>60x115 cm x 2 kom</t>
  </si>
  <si>
    <t>80x130 cm x 1 kom</t>
  </si>
  <si>
    <t>80x175 cm x 1 kom</t>
  </si>
  <si>
    <t>Obrada špaleta otvora vrata.
Obračun po m1.</t>
  </si>
  <si>
    <t>dim.70x205 cm. Vrata x 2 kom.</t>
  </si>
  <si>
    <t>dim.80x190 cm. vrata x 1 kom.</t>
  </si>
  <si>
    <t>dim. 100x205 cm vrata x 7 kom.</t>
  </si>
  <si>
    <t>dim. 100x215 cm vrata x 1 kom.</t>
  </si>
  <si>
    <t>dim. 100x210 cm vrata x 1 kom.</t>
  </si>
  <si>
    <t xml:space="preserve"> proizvodna mjera dim. 210cm</t>
  </si>
  <si>
    <r>
      <t xml:space="preserve"> </t>
    </r>
    <r>
      <rPr>
        <sz val="10"/>
        <rFont val="Arial CE"/>
        <charset val="238"/>
      </rPr>
      <t>proizvodna mjera dim. 170 cm</t>
    </r>
  </si>
  <si>
    <r>
      <t xml:space="preserve"> </t>
    </r>
    <r>
      <rPr>
        <sz val="10"/>
        <rFont val="Arial CE"/>
        <charset val="238"/>
      </rPr>
      <t>proizvodna mjera dim. 80 cm</t>
    </r>
  </si>
  <si>
    <t>Nabavka i polaganje mineralne vune debljine 15 cm zajedno sa parnom branom koja se polaze po podu tavanice.
Obračun po m2.</t>
  </si>
  <si>
    <r>
      <t xml:space="preserve">Priprema i oblaganje podova podnim keramičkim pločicama I klase-Hodnik, u odgovorajućem ljepilu koje nanjeti preko cijele površine pločice .Veličina pločica, tipa-vrste po odluci projektanta prema odabranim uzorcima, a u dogovoru sa investitorom. Pločice polagati fuga na fugu, a sve fuge širine 1mm, obraditi fug masom boje u skladu sa bojom položenih keramičkih pločica te završno očistiti. Fug masa prema kvaliteti javnih prostora. 
Prema razredu kvaliteta upotrebe za javne površine i prema razredu protukliznosti za podove visoke frekvencije.
</t>
    </r>
    <r>
      <rPr>
        <sz val="10"/>
        <rFont val="Swis721 BT"/>
        <family val="2"/>
      </rPr>
      <t xml:space="preserve">Obračun po m2.      </t>
    </r>
    <r>
      <rPr>
        <b/>
        <sz val="10"/>
        <rFont val="Swis721 BT"/>
        <family val="2"/>
      </rPr>
      <t xml:space="preserve">  </t>
    </r>
    <r>
      <rPr>
        <sz val="10"/>
        <rFont val="Swis721 BT"/>
        <family val="2"/>
        <charset val="238"/>
      </rPr>
      <t xml:space="preserve">                                                                                                                                                                                                          </t>
    </r>
  </si>
  <si>
    <t>kupatilo</t>
  </si>
  <si>
    <t>kuhinja</t>
  </si>
  <si>
    <t>ploče podesta dim. 2,5*1,3 m x 2</t>
  </si>
  <si>
    <t>stepenište (gazište 1,3x0,3; čelo 1,3x0,16 m)x2</t>
  </si>
  <si>
    <t>poz.1 proizvodna mjera dim. 210x175 cm</t>
  </si>
  <si>
    <r>
      <rPr>
        <sz val="10"/>
        <rFont val="Arial CE"/>
        <charset val="238"/>
      </rPr>
      <t>poz.2</t>
    </r>
    <r>
      <rPr>
        <b/>
        <sz val="10"/>
        <rFont val="Arial CE"/>
        <charset val="238"/>
      </rPr>
      <t xml:space="preserve"> </t>
    </r>
    <r>
      <rPr>
        <sz val="10"/>
        <rFont val="Arial CE"/>
        <charset val="238"/>
      </rPr>
      <t>proizvodna mjera dim. 170x177 cm</t>
    </r>
  </si>
  <si>
    <t>Nabavka materijala, transport, grundiranje i nanošenje mase EDELPUTZ 1.5 mm preko zidova i stropova u mokrim čvorovima te bojenje u bijelu boju.
Zidovi se boje iznad visine keramičkih pločica
Stropovi se boje u cjelosti.
Obračun po m2</t>
  </si>
  <si>
    <t>Izrada i ugrađivanje-zamjena drvene krovne konstrukcije od rezane građe smrče II klase-na mjestima gdje oštećena. U jediničnu cijenu uključena je i izrada i miniziranje potrebnog okova kao i sidrenje krova za armirano betonske serklaže, sve prema projektu statike. Nagib krova 25 stepeni. Krovna konstrukcija se sastoji od:
Nabavak i polaganje parne brane /antikondez filca/ preko podkunstrukcije kosoga krova. uključeno u jediničnu cijenu.
Radove izvoditi u svemu prema nacrtima i statičkom proračunu iz projekta.</t>
  </si>
  <si>
    <t>Letvisanje krova u dva sloja letava, prvi sloj sa letvama 5x3 cm, drugi sloj letve presjeka 5x3 cm, postavljene okomito na prvi sloj na razmaku prema veličini crijepa. 
Nagib krova 25 stepeni.</t>
  </si>
  <si>
    <t>komplet</t>
  </si>
  <si>
    <t>AB RADOVI</t>
  </si>
  <si>
    <t>UKUPNO AB RADOVI  :</t>
  </si>
  <si>
    <t>1.</t>
  </si>
  <si>
    <t>2.</t>
  </si>
  <si>
    <t>3.</t>
  </si>
  <si>
    <t>4.</t>
  </si>
  <si>
    <t>5.</t>
  </si>
  <si>
    <t>6.</t>
  </si>
  <si>
    <t>7.</t>
  </si>
  <si>
    <t xml:space="preserve">Nabavka materijala i izrada termoizolacije po obodu  krova ispod lima pločama od ekstrudiranog polistirena XPS  d = 3,0 cm.
Obračun po m2 </t>
  </si>
  <si>
    <t>Nabavka materijala i izrada opšava krovnog vijenca, okapnim limom, od pocinčanog čeličnog plastificiranog lima d=0,60mm, RŠ =85cm, na termičkoj izolaciji XPS d=3cm.
Obračun po m2.</t>
  </si>
  <si>
    <t xml:space="preserve"> Nabavka materijala i pokrivanje krovišta patiniranim crijepom. Nagib krova 25 stepeni.  U cijeni i nabavka početnog crijepa, grebenog, razdjeljnog, odzračnog, postavljanje grebenjaka/sljemenjaka u cementnom mortu, spoja grebena i sljemenjaka, opšava uvala, sve što je potrebno za dovršenje pozicije, ugradnja snjegobrana i dr.</t>
  </si>
  <si>
    <t>Obračun po m2.</t>
  </si>
  <si>
    <t>KERAMIČARSKI RADOVI</t>
  </si>
  <si>
    <t xml:space="preserve"> RADOVI </t>
  </si>
  <si>
    <t>Mašinski iskop rova dubine od 0,00 do 2,00 m za polaganje kanalizacionih cijevi, vodovodnih, hidrantskih te kišnih kanalizacionih cijevi, ispred objekta i u objektu. 
Iskope vršiti prema nacrtima iz projekta sa iznošenjem zemlje iz iskopa i odbacivanjem zemlje cca. 20% sa strane 2-3 metra od iskopanog rova.
Širina rova 0,50 - 0,80 m.
Obračun po m3.</t>
  </si>
  <si>
    <t>Fekalna kanalizacija</t>
  </si>
  <si>
    <t>Oborinska kanalizacija</t>
  </si>
  <si>
    <t>Ručni iskop rova za revizione betonske šahtove ispred objekta, te za vodomjerni šaht.
Iskope vršiti prema nacrtima iz projekta sa iznošenjem zemlje iz iskopa i odbacivanjem zemlje cca. 20% sa strane 2-3 metra od iskopanog rova.
U jediničnu cijenu uključiti propisno osiguranje rova od eventualnog obrušavanja.
Obračun po m3.</t>
  </si>
  <si>
    <t>Oborinski šahtovi</t>
  </si>
  <si>
    <t>Nabavka, transport i razastiranje - pravljenje posteljice od riječnog pijeska ispod cijevi u sloju od 5 cm, te zatrpavanje istih slojem pijeska od 10 cm iznad cijevi. 
Obračun po m3.</t>
  </si>
  <si>
    <t>Zatrpavanje rova nakon položenih cijevi jednozrnim kamenim materijalom frakcije 8-16 mm debljine sloja 30 cm zajedno sa nabijanjem do potpune stišljivosti, te pravljenje nasipa oko revizionih šahtova. Na mjestima prolaska cijevi kroz saobraćajnicu zatpavanje izvšiti do nivelete saobraćajnice. Nakon zatrpavanja izvršiti ispitivanje na modul stišljivosti sa sačinjavanjem tehničkog izvještaja.
Cijena po m3 završenog posla.</t>
  </si>
  <si>
    <t>Zatrpavanje rova nakon položenih cijevi usitnjenom zemljom od iskopanog materijala u sloju od 50-150 cm zajedno sa nabijanjem do potpune stišljivosti, te pravljenje nasipa oko revizionih šahtova. Nakon zatrpavanja izvršiti ispitivanje na modul stišljivosti sa sačinjavanjem tehničkog izvještaja.
Cijena po m3 završenog posla.</t>
  </si>
  <si>
    <t>UKUPNO PRIPREMNI RADOVI:</t>
  </si>
  <si>
    <t>Šahtovi na fekalnoj mreži</t>
  </si>
  <si>
    <t>Šahtovi na oborinskoj mreži</t>
  </si>
  <si>
    <t>UKUPNO BETONSKI RADOVI:</t>
  </si>
  <si>
    <t>MONTAŽNI RADOVI - FEKALNA KANALIZACIJA</t>
  </si>
  <si>
    <t>Izrada Elaborata sa geodetskim snimkom izvedene fekalne kanalizacije i ostalih podzemnih instalacija u tačkama ukrštanja, vezivanja i karakterističnim na gradskoj poligonoj mreži. Elaborat dostaviti Zavodu za izgradnju KS i tehničkoj službi KJKP Vodovod i kanalizacija.
Obračun paušalno</t>
  </si>
  <si>
    <t>pšl.</t>
  </si>
  <si>
    <t>UKUPNO FEKALNA KANALIZACIJA:</t>
  </si>
  <si>
    <t>MONTAŽNI RADOVI - OBORINSKA KANALIZACIJA</t>
  </si>
  <si>
    <t>Ø 125 mm</t>
  </si>
  <si>
    <t>Nabavka, transport i montaža čistilica na olučnim vertikalama. Čistilice se ugrađuju u betonski trotuar.
Obračun po komadu</t>
  </si>
  <si>
    <t>Izrada Elaborata sa geodetskim snimkom izvedene oborinske kanalizacije i ostalih podzemnih instalacija u tačkama ukrštanja, vezivanja i karakterističnim na gradskoj poligonoj mreži. Elaborat dostaviti Zavodu za izgradnju KS i tehničkoj službi KJKP Vodovod i kanalizacija.
Obračun paušalno</t>
  </si>
  <si>
    <t>UKUPNO OBORINSKA KANALIZACIJA:</t>
  </si>
  <si>
    <t>MONTAŽNI RADOVI - SANITARNA MREŽA</t>
  </si>
  <si>
    <t>Nabavka, transport i montaža polietilenskih PEHD vodovodnih cijevi za pitku vodu komplet sa svim odgovarajućim spojnim mesinganim komadima, fitinzima, sa odgovarajućom izolacijom istih u zavisnosti od smjesta ugradnje a u svemu prema tehničkim uslovima. Cijevi su kao Tip Rauhis PE-Xa; Viega; Aquatherm ili slično sa odog. tehničkim kvalitetom istih. U cijevi je uračunat sav sitni materijal i materijala za pričvršćenje cijevi. Funkcionalno ispitano.
*Napomena: Dati su su nutrašnji profili cijevi i o tome strogo voditi računa prilikom nabavke i ugradnje istih.
Obračun prema m'.</t>
  </si>
  <si>
    <t>Nabavka, transport i montaža kuglastih ventila Funkcionalno ispitano.
Obračun po komadu</t>
  </si>
  <si>
    <t>Nabavka, transport i montaža kuglastih propusnih ventila sa niklovanom kapom i odgovarajućom rozetnom Funkcionalno ispitano.
Obračun po komadu</t>
  </si>
  <si>
    <t>Izrada priključka na postojeću vodovodnu mrežu. 
Obračun paušalno</t>
  </si>
  <si>
    <t>Ispitivanje sanitarne vodovodne instalacije na probni pritisak prema tehničkim propisima, izvršiti ispiranje i dezinfekciju instalacije, te uzimanje uzorka vode iz instalacije i dobivanje atesta o kvalitetu vode od strane nadležne službe.
U jediničnu cijenu uključiti izradu potrebnih zapisnika i atesta.
Obračun paušalno.</t>
  </si>
  <si>
    <t>UKUPNO SANITARNA MREŽA:</t>
  </si>
  <si>
    <t>MONTAŽNI RADOVI - HIDRANTSKA MREŽA</t>
  </si>
  <si>
    <t>Nabavka, transport i montaža pocinčanih cijevi promjera 2" za hidrantsku mrežu komplet sa svim odgovarajućim spojnim komadima, T komadima, niplima, holanderima, fitinzima, sa odgovarajućom izolacijom istih u zavisnosti od smjesta ugradnje a u svemu prema tehničkim uslovima. Cijevi su kao Tip Rauhis PE-Xa; Viega; Aquatherm ili slično sa odog. tehničkim kvalitetom istih. U cijevi je uračunat sav sitni materijal i materijala za pričvršćenje cijevi. Funkcionalno ispitano.
*Napomena: Dati su su nutrašnji profili cijevi i o tome strogo voditi računa prilikom nabavke i ugradnje istih.
Obračun prema m'.</t>
  </si>
  <si>
    <t>Nabavka, transport i montaža hidrantske opreme prema sljedećoj specifikaciji.
Obračun po komadu</t>
  </si>
  <si>
    <t>Ventil 2"</t>
  </si>
  <si>
    <t>Kugl ventil 2"</t>
  </si>
  <si>
    <t>Hidrantski ventil</t>
  </si>
  <si>
    <t>e</t>
  </si>
  <si>
    <t>Hidrantski ormarić sa opremom (vatrogasno crijevo dužine 15,0m)</t>
  </si>
  <si>
    <t>UKUPNO HIDRANTSKA MREŽA:</t>
  </si>
  <si>
    <t>Nabavka, transport i montaža keramičkih umivaonika I klase, komplet sa odgovarajućim odvodnim niklovanim sifonom, te spajanje sa odovodom ostavljenim u zidu. Na dovodu vode postaviti ugaone ventile za toplu i hladnu vodu, te preko fleksibilnih veza (par) spojiti sa jednoručnom stojećom baterijom na umivaoniku. Uz umivaonik uračunati i bateriju za toplu i hladnu vodu. Funkcionalno ispitano.
Obračun po komadu.</t>
  </si>
  <si>
    <t>Nabavka, transport i ugradnja konzolne WC šolje  u sanitarnim čvorovima sa poklopcem komplet sa daskom i poklopcem, odgovarajućim maticama za pričvršćavanje šolje te niklovanim kapama. Funkcionalno ispitano.
Obračun po komadu</t>
  </si>
  <si>
    <t>Nabavka, transport i ugradnja kombinirane predzidne ugradnje duofix sistema kombnacija ugradnja sistema H= 115 cm za konzolnu wc šolju sa ugradbenim vodokotlićem, sa čeonim regulatorom protoka (dvokoličinska regulacija) vode. Funkcionalno ispitano.
Obračun po komadu</t>
  </si>
  <si>
    <t>Nabavka, transport i montaža higijenske tuš baterije sa ručicom. Montaža pored wc šolje. Funkcionalno ispitano. U jediničnu cijenu uključiti i potrebni ventil za hladnu vodu.
Obračun po komadu.</t>
  </si>
  <si>
    <t>Nabavka, transport i ugradnja komplet jednoručne stojeće baterije za hladnu i toplu vodu, ugrađena na sudoperu opremljena ugaonim ventilom i spojnom cijevi (Fleksibilna nikl. veza). Komplet ugrađeno na vodovodnu instalaciju funkcionalno isprobano. Funkcionalno ispitano.
Obračun po komadu.</t>
  </si>
  <si>
    <t>Nabavka, transport i montaža sifona za jednodjelni sudoper sa mogućnošću priključenja odovoda mašine za suđe i stojeću jednoručnu bateriju sa 2 fleksibilne veze. Sudoper je uračunat u opremi. Funkcionalno ispitano.
Obračun po komadu.</t>
  </si>
  <si>
    <t>Nabavka transport i montaža slijedeće sanitarne galanterije:
Obračun po komadu.</t>
  </si>
  <si>
    <t>UKUPNO SANITARNI UREĐAJU I OPREMA:</t>
  </si>
  <si>
    <t>Izrada projekta izvedenog stanja ViK-a. Projekat izvedenog stanja obuhvata sanitarnu, hidrantsku mrežu, fekalnu i obornisku kanalizaciju kao i gedoetsko snimanje završenih radova u skladu sa važećim propisima o izradi katastra podzemnih instalacija.
Projekat izvedenog stanja se predaje u tri printane i jednoj elektronskoj kopiji.
Obračun paušalno</t>
  </si>
  <si>
    <t>UKUPNO ZAVRŠNI RADOVI:</t>
  </si>
  <si>
    <t>UKUPNO HIDROINSTALATERSKI RADOVI</t>
  </si>
  <si>
    <t>UKUPNO KERAMIČARSKI  OPLOČNJACI RADOVI:</t>
  </si>
  <si>
    <t>D</t>
  </si>
  <si>
    <t>UKUPNO RADOVI :</t>
  </si>
  <si>
    <t xml:space="preserve">ZBIRNA R E K A P I T U L A C I J A  </t>
  </si>
  <si>
    <t>KOID TRAVNIK-Objekat br. 9</t>
  </si>
  <si>
    <t xml:space="preserve">PODOPOLAGAČKI RADOVI </t>
  </si>
  <si>
    <t>UKUPNO PODOPOLAGAČKI RADOVI:</t>
  </si>
  <si>
    <t>PODOPOLAGAČKI RADOVI</t>
  </si>
  <si>
    <t>GRAĐEVINSKO-ZANATSKI RADOVI</t>
  </si>
  <si>
    <t>polaganje na teren m2</t>
  </si>
  <si>
    <t>170x175 cm</t>
  </si>
  <si>
    <t>Obrada špaleta prozorskih otvora s vanjske i unutrašnje strane
Obračun po m1.</t>
  </si>
  <si>
    <t>Zidanje pregradnoga zida opečnim blokovima debljine 15 cm u produžnom cementnom malteru 1:3:9. U jediničnu cijenu uključena je i izrada armirano betonskih horizontalnih ukruta od betona MB 15 komplet sa potrebnom oplatom i armaturom. 
Kancelarije3 -pozicija unutrašnjih vrata. 
Obračun po m2 ozidanog zida. 
Napomena: Svi otvori se odbijaju.</t>
  </si>
  <si>
    <t>novi zidovi</t>
  </si>
  <si>
    <t>čajna kuhinja</t>
  </si>
  <si>
    <t>mokri čvor</t>
  </si>
  <si>
    <t>Izrada i ugrađevinaje limenih uvala krova širine 45 cm.</t>
  </si>
  <si>
    <t>Visina 45 cm</t>
  </si>
  <si>
    <t>Izrada toplinske izolacije zaštite zidova podnožja fasade-sokl do visine 65 cm:                                               -sokl U profil                                                                                                   -komplet za pričvšavanje profila podnožja i zaštita                                                                                                              -bitumenski premaz                                                                                               -malter za ljepljenje                                                                                  -XPS izolacijska sokl ploča-stirodur, d=5cm                                                    -malter za armiranje                                                                              -mreža za armiranje                                                                                                               -završni obrada sokla fasade vučenim plastificiranim malterom, granulacija do  0,7 mm, boja prema odabiru projektanta
Obračun po m2 građevinske norme</t>
  </si>
  <si>
    <t>Napomena: Prelaze između keramike i parketa obraditi AL prijelaznim lajsnama. Visina podova u cijelom prostoru objekta je jednaka.</t>
  </si>
  <si>
    <t>Izrada priključka na postojeću kanalizacionu mrežu. Obračun po komplet priključku</t>
  </si>
  <si>
    <t>Obračun po komadu</t>
  </si>
  <si>
    <t>tip šuko monofazna sa zaštitnim poklopcem IP44</t>
  </si>
  <si>
    <t xml:space="preserve">Zidanje pregradnoga zida od siporex blokovima debljine 10 cm. U jediničnu cijenu uključena je i izrada armirano betonskih horizontalnih ukruta od betona MB 15 komplet sa potrebnom oplatom i armaturom. 
Mokri čvor-odvajanje ulaza. 
Obračun po m2 ozidanog zida. 
</t>
  </si>
  <si>
    <t>80x195 cm</t>
  </si>
  <si>
    <t>105x205 cm</t>
  </si>
  <si>
    <t>80x205 cm</t>
  </si>
  <si>
    <t>70x200 cm</t>
  </si>
  <si>
    <t>Demontiranje sanitaraija mokroga čvora što uključuje demontažu 2 WC čučavca, 1umivaonika, 2 vodokotlica, 2 baterije, 1 tuš baterija+ bojler.
Obračun paušalno.</t>
  </si>
  <si>
    <t>Rušenje postojećeg cementnog estriha. Podlogu pripremiti za polaganje novoga sloja cementnoga estriha
Obračun po m2.</t>
  </si>
  <si>
    <r>
      <t xml:space="preserve">Kompletna demontaža oštećene drvene građe krovne konstrukcije, Cijenom obuhvatiti i demontažu oluka, horizontalno i vertikalno kao i gromobranske instalacije.
Obratiti pažnju prilikom demontaže na stropne grede jer se zadržavaju jednako kao i strop objekta 
Prilikom demontaže krova demontirati gromobranski sistem kako bi se isti gromobranski sistem ponovo montirao nakon izgradnje novoga krova. 
</t>
    </r>
    <r>
      <rPr>
        <b/>
        <sz val="10"/>
        <rFont val="Arial CE"/>
        <charset val="238"/>
      </rPr>
      <t>Napomena</t>
    </r>
    <r>
      <rPr>
        <sz val="10"/>
        <rFont val="Arial CE"/>
        <family val="2"/>
        <charset val="238"/>
      </rPr>
      <t>: Demontiranu drvenu građu  kao i oluke i olučne cijevi odložiti na deponiju u okviru skladišta municije prema odluci uposlenika skladišta municije Travnik.
Obračun po m2 horizontalne projekcije. (50%)</t>
    </r>
  </si>
  <si>
    <t>Kompletna demontaža slojeva iznad stropne konstrukcije četvervodnoga krova (šut, glina, i sl.) 15%</t>
  </si>
  <si>
    <t>Obijanje maltera postojećih vanjskih zidova-na mjestima gdje su malteri u potpuno oštećeni. Obijanje do cigle na taj način da su zidovi spremni za nanošenje novih maltera -vanjskoga sokla. 
Obračun po m2</t>
  </si>
  <si>
    <t>Demontaža privremene nadstrešnice na ulazu u objekat.
Obračun paušalno.</t>
  </si>
  <si>
    <t>Rušenje pregradnoga zida d=15 cm, od opeke sa keramičkim pločicama. Zid mokrog čvora.
Obračun po m2.</t>
  </si>
  <si>
    <t>Rušenje pregradnoga zida od opeke d=15 cm, od opeke sa keramičkim pločicama. Zid mokroga čvor-postojeći tuš.
Obračun po m2.</t>
  </si>
  <si>
    <r>
      <t xml:space="preserve">Rušenje keramičkih pločica poda mokroga čvora. Podlogu pripremiti za novi završni sloj poda. Očistiti od dijelova ljepila i cementa
</t>
    </r>
    <r>
      <rPr>
        <b/>
        <sz val="10"/>
        <rFont val="Arial CE"/>
        <charset val="238"/>
      </rPr>
      <t>Napomena:</t>
    </r>
    <r>
      <rPr>
        <sz val="10"/>
        <rFont val="Arial CE"/>
        <family val="2"/>
        <charset val="238"/>
      </rPr>
      <t xml:space="preserve"> podovi očišćeni od ostataka ljepila i ostalih nečistoća, potpuno ravni spremni za ugradnju novoga završnoga sloja.
Obračun po m2.</t>
    </r>
  </si>
  <si>
    <r>
      <t xml:space="preserve">Kompletna demontaža pokrivnog materijala sa četverovodnoga krova-crijep.
Prilikom demontaže krova demontirati gromobranski sistem kako bi se isti gromobranski sistem ponovo montirao nakon izgradnje novoga krova. 
</t>
    </r>
    <r>
      <rPr>
        <b/>
        <sz val="10"/>
        <rFont val="Arial CE"/>
        <charset val="238"/>
      </rPr>
      <t>Napomena</t>
    </r>
    <r>
      <rPr>
        <sz val="10"/>
        <rFont val="Arial CE"/>
        <family val="2"/>
        <charset val="238"/>
      </rPr>
      <t>: Demontiranu drvenu građu  kao i oluke i olučne cijevi odložiti na deponiju u okviru skladišta municije prema odluci uposlenika skladišta municije Krupa.
Obračun po m2 horizontalne projekcije. 100%</t>
    </r>
  </si>
  <si>
    <t>Kompletna demontaža duplih vanjskih ulaznih vrata,  sa dovratnicima i nadsvjetlom,  sa drvenom ispunom i  staklom , zajedno sa štokovima dim. 170x275 cm. 
Obračun po komadu.</t>
  </si>
  <si>
    <t>Rušenje  unutrašnjeg zida od opeke d=38 cm, zbog pomjeranja pozicije vrata.
Zid kancelarija 5. 
Obezbijediti strop.
Obračun po m2.</t>
  </si>
  <si>
    <t>Rušenje unutrašnjeg zida od opeke d=38 cm. Zid hodnika.
Obezbijediti strop.
Obračun po m2.</t>
  </si>
  <si>
    <r>
      <t>Priprema svih unutrašnjih zidnih površina, ravnanje postojećeg maltera tj provjera komplet</t>
    </r>
    <r>
      <rPr>
        <b/>
        <sz val="10"/>
        <rFont val="Arial CE"/>
        <charset val="238"/>
      </rPr>
      <t xml:space="preserve"> zidnih </t>
    </r>
    <r>
      <rPr>
        <sz val="10"/>
        <rFont val="Arial CE"/>
        <charset val="238"/>
      </rPr>
      <t>površina gdje je malter oštećen te skidanje maltera i postavljanje novog na oštećenim dijelovima i ravnanje površine. Sve zidove tretirati do visine 300cm od gotovog poda tj do AB ploče.
Obračun po m2</t>
    </r>
  </si>
  <si>
    <r>
      <t>Priprema svih unutrašnjih zidnih površina, ravnanje postojećeg maltera tj provjera površina</t>
    </r>
    <r>
      <rPr>
        <b/>
        <sz val="10"/>
        <rFont val="Arial CE"/>
        <charset val="238"/>
      </rPr>
      <t xml:space="preserve"> plafona </t>
    </r>
    <r>
      <rPr>
        <sz val="10"/>
        <rFont val="Arial CE"/>
        <charset val="238"/>
      </rPr>
      <t>gdje je malter oštećen te skidanje maltera i postavljanje novog na oštećenim dijelovima i ravnanje površine.
Obračun po m2</t>
    </r>
  </si>
  <si>
    <t>Skidanje obloge-teraca betonskoga vanjskoga  stepeništa i podesta. Širina stepeništa 130 cm,4 stepenika visina 16 cm, gazište 30 cm. Dimenzije podesta 130x250 cm.
Dva stepeništa.
U cijenu uključiti i skidanje čeličnih L profila stepenica.
Obračun paušalno.</t>
  </si>
  <si>
    <t>Čišćenje ograde betonskog prilaznog stepeništa, te pripremiti za nanošenje slojeva sanacionog maltera.
(2,25x1,1+1,4*1,1)
Obračun paušalno.</t>
  </si>
  <si>
    <t>dim. 170x275 cm.  Vrata x 2 kom.</t>
  </si>
  <si>
    <t>f</t>
  </si>
  <si>
    <t xml:space="preserve">Doziđivanje vrata, radi promjene pozicije  vrata siporex blokovima debljine 30 cm.
Mokri čvor.
Obračun po m2 ozidanog zida. 
</t>
  </si>
  <si>
    <t xml:space="preserve">Doziđivanje otvora vrata, radi promjene pozicije  vrata siporex blokovima debljine 30 cm.
Hol-južna strana.
Obračun po m2 ozidanog zida. 
</t>
  </si>
  <si>
    <t>Zidanje pregradnoga zida opečnim blokovima debljine 30 cm u produžnom cementnom malteru 1:3:9. U jediničnu cijenu uključena je i izrada armirano betonskih horizontalnih ukruta od betona MB 15 komplet sa potrebnom oplatom i armaturom. 
Kancelarije 4-pozicija unutrašnjih vrata. 
Obračun po m2 ozidanog zida. 
Napomena: Svi otvori se odbijaju.</t>
  </si>
  <si>
    <t>oštećenih dijelova (vertikalno i horizontalno)</t>
  </si>
  <si>
    <t>Izrada podloge za podne obloge vibrirajućim mašinskim cementnim malterom 1:3 debljine 6 cm sa staklenim vlaknima, sa zaglađivanjem površine. 
Obračun po m2</t>
  </si>
  <si>
    <t>Izrada i ugrađivanje ležećih natkrovnih oluka okroglog Ø16  presjeka od pocinčanoga lima debljine 0,70 mm, povrh rubnog lima strehe. Sastave oluka nitovati i letovati.
Obračun po m1.</t>
  </si>
  <si>
    <t>Izrada i ugrađivanje rubnog lima strehe, širine 45 cm s okapnicom na vanjskom i prijevojem nagore i natrag na unutarnjem rubu. Okapnica se učvršćuje trnovima, a prevoj limenim spojkama, oboje na razmacima po 50 cm.
Obračun po m1.</t>
  </si>
  <si>
    <t xml:space="preserve">Saniranje betonske ograde juznog i sjevernoga ulaza u objekat sanacionim tankoslojnim malterom za reprofiliranje betona. Zavrseno u boji prema odabiru projektanta odnosno prema sadasnjoj boji stepenista. Betonska ograda duzine (2,25m+1,40m) i visine1,10. U svemu ravno, sanaciju izvoditi prema preporukama izvodjaca.
</t>
  </si>
  <si>
    <t>Nabavka, doprema te izrada obloge ugradnih vodokotlića od vlagootpornih gips kartonskih ploča ukupne širine 5,5 cm. Obloga se sastoji od pocinčane podkonstrukcije širine 3, 0 cm i dvostruke obloge vlagootpornim gips kartonskim pločama d=2x12,5=25 mm. 
Napomene: 
Pri izradi  ponude i izvođenju trebaju se poštovati uputstva proizvođača i nacrti iz projekta.
Obračun po m2 razvijene širine</t>
  </si>
  <si>
    <t>Brušenje postojećega bukovoga parketa dim. Cca 5x30x2cm, složenog kao "riblja kost", temeljna priprema i saniranje. Obavezno predvidjeti grubo brušenje, brušenje te poliranje više puta. Ispunjavanje fuga kvalitenim kitom prozviđaća Loba bolje ili slično, premaz kompletne površine primerom te završno lakiranje u min, tri sloja lakom za javne prostore na vodenoj bazi proizvođaća Loba bolje ili slično. U svemu prema uputama proizvođača. U svemu ravno i završno obrađeno.</t>
  </si>
  <si>
    <t>Ugradnja lajsni parketa od mdf visine 6 cm, ravne d=2 cm, završno obojenih bijelom bojom. Montiranje lajsni do štokova vrata.</t>
  </si>
  <si>
    <r>
      <rPr>
        <sz val="10"/>
        <rFont val="Arial CE"/>
        <charset val="238"/>
      </rPr>
      <t>poz.3</t>
    </r>
    <r>
      <rPr>
        <b/>
        <sz val="10"/>
        <rFont val="Arial CE"/>
        <charset val="238"/>
      </rPr>
      <t xml:space="preserve"> </t>
    </r>
    <r>
      <rPr>
        <sz val="10"/>
        <rFont val="Arial CE"/>
        <charset val="238"/>
      </rPr>
      <t>proizvodna mjera dim. 60x115 cm</t>
    </r>
  </si>
  <si>
    <t>poz.4 proizvodna mjera dim. 80x130 cm</t>
  </si>
  <si>
    <t>poz.5 proizvodna mjera dim. 80x175 cm</t>
  </si>
  <si>
    <t>Kanalizacioni šahtovi</t>
  </si>
  <si>
    <t>Štemanje betonske podne ploče te probijanje temelja objekta zbog ulaska kanalizacione mreže. Promjer otvora fi 160.
Obračun po komadu</t>
  </si>
  <si>
    <t>Štemanje betonske podne ploče te probijanje temelja objekta zbog ulaska vodovodne mreže Promjer otvora fi 50.
Obračun po komadu</t>
  </si>
  <si>
    <t>Čišćenje postojećih šahtova. U jediničnu cijenu uključena sanacija AB zidova i podne ploče odgovarajućim sanacionim malterima, kao i priprema za ugradnju novih šahtova - dobetoniranje.
Obračun po komadu</t>
  </si>
  <si>
    <t>Nabavka, transport i montaža tvrdih PP kanalizacionih cijevi sa svim odgovarajućim fazonskim komadima, gumenim prstenovima i dihtunzima. Cijevi usklađene sa normom ONORM EN ISO 9969. Klasa prstenaste čvrstoće SN 4.
Funkcionalno ispitano.
Obračun prema m'.</t>
  </si>
  <si>
    <t>Nabavka, transport i montaža podnih odvoda - slivnika sa završnim okvirom podesivim po visini, završnom rešetkom od inox-a, umetkom - sifonom sa nepovratnom zaštitom te tvornički navarenom bitumenskom manžetnom. 
Funkcionalno ispitano. 
Tip HL 510NPr DN50 
Obračun po komadu.</t>
  </si>
  <si>
    <t>Nabavka, transport i montaža krovne ventilacione kape na završetku fekalne vertikale koja izlazi na krov.
Obračun po komadu</t>
  </si>
  <si>
    <t>DN 25 mm</t>
  </si>
  <si>
    <t>DN 40 mm</t>
  </si>
  <si>
    <t>g</t>
  </si>
  <si>
    <t>Nabavka, transport i montaža pravih revizija: Ø 110 mm.
Obračun po komadu.</t>
  </si>
  <si>
    <t>Nabavka, transport i montaža niklovanih vratašca na mjestima pravih revizija - čistilaca na vertikalama.
Obračun po komadu.</t>
  </si>
  <si>
    <t>Nabavka, transport i montaža el. bojlera za toplu vodu kao Ariston Andris Lux Eco 15 L, 1,2 kW.
Obračun po komadu.</t>
  </si>
  <si>
    <t>Nabavka, transport i ugradnja prefabrikovanog armirano-betonskog revizionog šahta sa konusnim završetkom unutarnjeg presjeka fi 100 cm, sa suženjem na fi 60 cm na ulazu, dubine 1,0 m  do 2,0 m ili izgradnja na mjestu ugradnje. Unutrašnji promjer 80 cm, debljina zidova 20 cm, debljina podne ploče 20 cm. U jediničnu cijenu uključeni podložni beton MB10, konstruktivni beton MB 30, sva potrebna armatura, penjalice i sve ostalo potrebno do gotovog proizvoda.
Sve radove izvoditi prema detaljima iz projektne dokumentacije.
Obračun prema m' izvedenih šahtova.</t>
  </si>
  <si>
    <t>Nabavka i ugradnja perforiranih čeličnih poklopaca promjera fi 610 mm na šahtovima dimenzioniranih za saobraćajno opterećenje 4 tone.
Šahtovi usklađeni sa normom EN124.
Radove izvoditi u svemu prema detalju iz projektne dokumentacije.
Obračun po komadu</t>
  </si>
  <si>
    <t>Nabavka i ugradnja PP aparata u hodniku objekta.
Obračun po komadu.</t>
  </si>
  <si>
    <t>S-9 PP aparat</t>
  </si>
  <si>
    <t>CO2-5kg PP aparat</t>
  </si>
  <si>
    <t>16</t>
  </si>
  <si>
    <t>18</t>
  </si>
  <si>
    <t>19</t>
  </si>
  <si>
    <t>20</t>
  </si>
  <si>
    <t>21</t>
  </si>
  <si>
    <t>22</t>
  </si>
  <si>
    <t>23</t>
  </si>
  <si>
    <t>25</t>
  </si>
  <si>
    <t>Izrada toplinske izolacije zidova fasade-toplinsko izolacioni sistemi:                                                                -malter za ljepljenje                                                                                     -EPS izolacijska ploča 8 cm                                                  -malter za armiranje                                                                                     -mreža za armiranje                                                                                       -završni malter, fini plemeniti mineralni malter, granulacija do  0,7 mm, u dva tona.
Obračun po m2 građevinske norme</t>
  </si>
  <si>
    <t>Nabavka, doprema te izrada obloge kanalizacionih vertikala od vlagootpornih gips kartonskih ploča ukupne širine 5,5 cm. Obloga se sastoji od pocinčane podkonstrukcije širine 3, 0 cm i dvostruke obloge vlagootpornim gips kartonskim pločama d=2x12,5=25 mm. 
Napomene: 
Pri izradi  ponude i izvođenju trebaju se poštovati uputstva proizvođača i nacrti iz projekta.
Obračun po m2 razvijene širine</t>
  </si>
  <si>
    <t>Izrada i ugrađivanje unutrašnjeg sistema tavanskoga otvora koji se sastoji od poklopca vrata i stepeništa dim 130x70 cm, vrata od mdf. Dovratnik od prvoklasnog lameliranog lijepljenog masiva ugrađen u strop ravni gotovog maltera. Završno lakirano bijelo. Stepenište od masiva prema sistemu proizvođaća. Okov kvalitetan po izboru projektanta. Završno lakirano.</t>
  </si>
  <si>
    <t>Iskop materijala u širokom raskopu-čišćenje terena (zemljani, šut materijal, otpad i sl.) . Iskop raditi u svemu prema datim poprečnim
presjecima. U cijenu uračunati utovar sa
transportom do 10,0 km udaljenosti.
Obračun prema m2.</t>
  </si>
  <si>
    <t xml:space="preserve">Skidanje  betonskoga opločnika objekta dimenzija 12 x0.70 m, d= 15 cm, skidanje  svih slojeva uključivši i kišni kanal. Sve pripremljno za ugradnju novoga opločnika.
Obračun po m3  </t>
  </si>
  <si>
    <t>DRENAŽNI SISTEM</t>
  </si>
  <si>
    <t>Obračun po m' kompletno izvedene drenaže.</t>
  </si>
  <si>
    <t xml:space="preserve">Izrada drenaže oko objekta  na predhodno pripremljenoj podlozi od dobro zbijene i nabijene gline. Drenaža se sastoji od betonske podloge debljine d=15cm, perforirane PEHD cijevi prečnika - Ø100mm i geotekstila 300gr/m2. Pad drenaže usaglasiti sa kotama priključka na odvodnju. Odvodnju drenaže usaglasiti prema projektovanim oknima. U cijenu stavke se uključuje: priprema podloge, nabavka materijala, transport, ugradnja, kao i naknadno zatrpavanje kamenitim materijalom oko cijevi. </t>
  </si>
  <si>
    <r>
      <t>Nabavka materijala i ugradnja</t>
    </r>
    <r>
      <rPr>
        <b/>
        <sz val="10"/>
        <rFont val="Arial"/>
        <family val="2"/>
        <charset val="238"/>
      </rPr>
      <t xml:space="preserve"> filterskog drenažnog materijala</t>
    </r>
    <r>
      <rPr>
        <sz val="10"/>
        <rFont val="Arial"/>
        <family val="2"/>
        <charset val="238"/>
      </rPr>
      <t xml:space="preserve"> drobljenog kamena. Filterski materijal je prethodno smiješan, sa sljedećim granulometrijskim sastavom:
- frakcija 4-8mm: 20%
- frakcija 8-16mm: 20%
- frakcija 16-32mm: 60%</t>
    </r>
  </si>
  <si>
    <t xml:space="preserve">Obračun po m³ </t>
  </si>
  <si>
    <t>m³</t>
  </si>
  <si>
    <t>UKUPNO DRENAŽNI SISTEM  :</t>
  </si>
  <si>
    <t>drenažni sistem-objekat</t>
  </si>
  <si>
    <t>Izrada hidroizolacije po obodu krova-vijenaca-Ljepenka. Izolaciju raditi preko potpunoo suhe i čiste podloge.
Obračun po m2.</t>
  </si>
  <si>
    <t>Izrada i ugrađivanje al. Bravarije pozicije prozora: Nabavka i ugradnja prozora sa fiksnim krilom u sredini i dva krila sa strana koji se otvoraju po donjoj i vertikalnoj horizontalnoj osi, sa prekinutima termičkim mostom aluminijske jednostruke konstrukcije sa prekidom toplinskoga mosta, završna obrada bojano-plastifikacija u boji.
Ostakljeno floot IZO staklom sa dva stakla niske emisije /low-E_obloge/ 6low+16+6low sa stepenom propusnosti sunčeve energije
g┴=0.6 koeficijentom prolaza topline cijelog otvora uključivo okvir najviše Uw=0,8 w/m²K. Suha ugradnja sa poliuretanskom pjenom
i ankerima sa obaveznim zaptivanjem obodnih spojeva sa trajnoelastičnim kitom. Dimenzije i otvaranje po šemama projektanta.
Boja po izboru projektanta. U pojedinačnu cijenu ulaze spojnice, brave, ručke, šildovi kao i materijal za montažu sa poliuretanskom
masom, purpen pjenom kao termičkom i zvučnom izolacijom i opšavne lajsne sa unutrašnje i vanjske strane.
Izvesti prema šemi i radioničkim detaljima izvođača odobrenim od projektanta. Pozicije podrazumjevaju ugradnju unutrašnjih tipskih AL klupica sa bočnim PVC završetcima.
Obračun po komadu.</t>
  </si>
  <si>
    <t>Revizono drenažno okno</t>
  </si>
  <si>
    <t>Zatrpavanje rova nakon položenih PP cijevi usitnjenom zemljom od iskopanog materijala u sloju od 100-150 cm zajedno sa nabijanjem do potpune stišljivosti, te pravljenje nasipa oko revizionih šahtova. Nakon zatrpavanja izvršiti ispitivanje na modul stišljivosti sa sačinjavanjem tehničkog izvještaja.
Cijena po m3 završenog posla.</t>
  </si>
  <si>
    <r>
      <t xml:space="preserve">Mašinski iskop rova u zemljištu   kategorije. Dubine od 0,00 do 2,00 m za polaganje </t>
    </r>
    <r>
      <rPr>
        <b/>
        <sz val="10"/>
        <rFont val="Arial CE"/>
        <charset val="238"/>
      </rPr>
      <t xml:space="preserve">PEHD </t>
    </r>
    <r>
      <rPr>
        <sz val="10"/>
        <rFont val="Arial CE"/>
        <family val="2"/>
        <charset val="238"/>
      </rPr>
      <t>drenažnih</t>
    </r>
    <r>
      <rPr>
        <b/>
        <sz val="10"/>
        <rFont val="Arial CE"/>
        <charset val="238"/>
      </rPr>
      <t xml:space="preserve"> cijev</t>
    </r>
    <r>
      <rPr>
        <sz val="10"/>
        <rFont val="Arial CE"/>
        <family val="2"/>
        <charset val="238"/>
      </rPr>
      <t>i (DN 100 mm).
Iskope vršiti prema nacrtima iz projekta sa iznošenjem zemlje iz iskopa i odvoz viška materijala.
Širina rova 0,80 m.</t>
    </r>
  </si>
  <si>
    <t>Zatrpavanje rova nakon položenih PP cijevi jednozrnim kamenim materijalom frakcije 8-16 mm debljine sloja 30 cm zajedno sa nabijanjem do potpune stišljivosti, te pravljenje nasipa oko revizionih šahtova. Nakon zatrpavanja izvršiti ispitivanje na modul stišljivosti sa sačinjavanjem tehničkog izvještaja.
Cijena po m3 završenog posla.</t>
  </si>
  <si>
    <t xml:space="preserve">Izrada sloja humusa nakon ugradnje filterskog drenažnog materijala u debljini do 10 cm.
</t>
  </si>
  <si>
    <t>Šahtovi na drenažnoj mreži</t>
  </si>
  <si>
    <t>Betoniranje AB opločnika d=15 cm markom betona MB 30, u svemu ravno i jednako sa postojecim oplocnikom. 
Armatura uključena u jediničnu cijenu. Utrošak armature 60 kg/m3
Obračun po m3.</t>
  </si>
  <si>
    <t>trotoar iza objekta</t>
  </si>
  <si>
    <t>Ugradnja opločnjaka od betonskih pranih ploča dim. 40x40x5 cm djelimično ljepljenjene na AB ploču sa ispunom fuga sa upotrebom prefabrikovanih rubnjaka 8x20x8 cm od istoga materijala.
Obračun po m2.</t>
  </si>
  <si>
    <t>ispred ulaza i južne strane objekta</t>
  </si>
  <si>
    <t>Odvoz viška zemlje od iskopa, utovar prevoz i istovar na deponiju udaljenu cca. 10,00 km.
Planirnje prema uputama nadzornog organa. U jediničnu cijenu uključene i komunalne takse.
Obračun po m3.</t>
  </si>
  <si>
    <t>Nabavka, dovoz nasipanje, razastiranje i strojno nabijanje tamponskog materijala do potrebne zbijenosti, u sloju od 10 cm.  
Obračun po m3  u zbijenom stanju.</t>
  </si>
  <si>
    <t>poz. FV1-ulazna vrata proizvodna mjera dim. 170x280 cm</t>
  </si>
  <si>
    <t>poz. UV2 proizvodna mjera dim. 100x205cm</t>
  </si>
  <si>
    <t>poz. UV3 proizvodna mjera dim. 105x205 cm</t>
  </si>
  <si>
    <t>poz. UV4 proizvodna mjera dim. 100x215 cm</t>
  </si>
  <si>
    <t>Nabavka i ugrađivanje krovnoga svjetlarnika sa integriranim opsavom dim. 410x550 mm, sa sigurnosnim granicnikom. Nabavka i ugrađivanje krovnoga svjetlarnika sa integriranim opšavom dim., sa sigurnosnim graničnikom. Ostakljeno floot IZO staklom sa dva stakla niske emisije /low-E_obloge/ 6low+16+6low sa stepenom propusnosti sunčeve energije g┴=0.6 koeficijentom prolaza topline cijelog otvora uključivo okvir najviše Uw=0,8 w/m²K.  Dimenzije i otvaranje po šemama projektanta. Krilo je izrađeno od ekstrudiranog aluminijuma. Prozorski okvir i opšav isporučuju se s poliuretanskim premazom otpornim na vremenske uticaje, u crnoj boji ili boji crvene opeke.  Patentirani sigurnosni graničnik otvaranja spriječava otvaranje prozora širom i njegovo udaranje o krov.
Ugrađeni univerzalni opšavi za ravne i profilisane krovne materijale visine do 6 cm 
Boja po izboru projektanta. U pojedinačnu cijenu ulaze spojnice, brave, ručke, sildovi kao i materijal za montažu sa mehanizmom za otvaranje. Sa tri žlijeba na ručki prozor se može blokirati u tri položaja za ventilaciju. Izlaz na krov se standardno isporučuje s bočnim ovjesom i ručkom na lijevoj strani. Prije ugradnje, šarke i ručka mogu se premjestiti na drugu stranu.</t>
  </si>
  <si>
    <r>
      <t>Kompletna demontaža duplih drvenih prozora zajedno sa limenim vanjskim klupicama i unutrasnjim drvenim klupicanma.</t>
    </r>
    <r>
      <rPr>
        <b/>
        <sz val="10"/>
        <rFont val="Arial CE"/>
      </rPr>
      <t xml:space="preserve">
</t>
    </r>
    <r>
      <rPr>
        <sz val="10"/>
        <rFont val="Arial CE"/>
        <charset val="238"/>
      </rPr>
      <t>Obračun po komadu.</t>
    </r>
  </si>
  <si>
    <r>
      <t xml:space="preserve">Rušenje keramičkih pločica zidova mokroga čvora. Podlogu pripremiti za novi završni sloj poda. Očistiti od dijelova ljepila i cementa.
</t>
    </r>
    <r>
      <rPr>
        <b/>
        <sz val="10"/>
        <rFont val="Arial CE"/>
        <charset val="238"/>
      </rPr>
      <t xml:space="preserve">Napomena: </t>
    </r>
    <r>
      <rPr>
        <sz val="10"/>
        <rFont val="Arial CE"/>
        <family val="2"/>
        <charset val="238"/>
      </rPr>
      <t>zidovi očišćeni od ostataka ljepila i ostalih nečistoća, potpuno ravni spremni za ugradnju nove završne obloge.
Obračun po m2.</t>
    </r>
  </si>
  <si>
    <r>
      <t xml:space="preserve">Rušenje keramičkih pločica poda hodnika. Podlogu pripremiti za novi završni sloj poda. Očistiti od dijelova ljepila i cementa.
</t>
    </r>
    <r>
      <rPr>
        <b/>
        <sz val="10"/>
        <rFont val="Arial CE"/>
        <charset val="238"/>
      </rPr>
      <t>Napomena:</t>
    </r>
    <r>
      <rPr>
        <sz val="10"/>
        <rFont val="Arial CE"/>
        <family val="2"/>
        <charset val="238"/>
      </rPr>
      <t xml:space="preserve"> podovi očišćeni od ostataka ljepila i ostalih nečistoća, potpuno ravni spremni za ugradnju novoga završnoga sloja
Obračun po m2.</t>
    </r>
  </si>
  <si>
    <t>Demontiranje parapetnih obloga od furnirane iverice u hodniku, d=2 cm, visine 170 cm. 
Obračun po m1.</t>
  </si>
  <si>
    <r>
      <t>Betoniranje ravnih armirano betonskih  grede betonom MB 30 u oplati, sa 11,00 m2 oplate na 1 m3 betona. Cíjenom obuhvatiti armaturu konstruktivne grede. Dim. 575x30x30.</t>
    </r>
    <r>
      <rPr>
        <b/>
        <sz val="10"/>
        <rFont val="Arial CE"/>
        <charset val="238"/>
      </rPr>
      <t xml:space="preserve"> Pomjeranje pozicije vrata+v. grede
</t>
    </r>
    <r>
      <rPr>
        <sz val="10"/>
        <rFont val="Arial CE"/>
        <charset val="238"/>
      </rPr>
      <t>Armatura uključena u jediničnu cijenu.
Obračun po m3.</t>
    </r>
  </si>
  <si>
    <t>Ugradnja opločnjka od betonskih pranih ploča dim. 40x40x5 cm djelimično ljepljenjene na AB ploču sa ispunom fuga i polaganjem na prethodno pripremljen teren. Lepljenje na podestu uz obradu prefabrikovanih stepenika   gazište i ugradnju čela stepenika od istoga materijala.
Napomena: cijenom obuhvatiti nabavku i ugradnju prijelaznih lajsni prema odabiru projektanta.
Obračun po m2.</t>
  </si>
  <si>
    <t xml:space="preserve">d. </t>
  </si>
  <si>
    <t>Nabavka materijala, izrada, transport i ugradnja unutrarnjih jednokrilnih aluminijskih vrata dubine krila 53 mm bez prekinutog termičkog mosta u bijeloj boji. Donji profil cijele bravarske pozije je visine 20 cm a izmedju profila  je postavljen panel. Okovi na vratima su prvoklasni, brava na vratima sa tri kljuca i obostrane steke. U jediničnu cijenu uključiti sav potreban  alat, dodatni materijal, silikoniranje, odbojnici za vrata kao i pomoćni pribor.
Suha ugradnja sa poliuretanskom pjenom
i ankerima sa obaveznim zaptivanjem obodnih spojeva sa trajnoelastičnim kitom.
U jediničnu cijenu uključiti ugradnju rešetki za prolaz zraka na ispuni vrata dimenzija 30x50cm u svemu prema shemama stolarije.
Cijenom obuhvatiti ugradnju pragova. 
Sve mjere prekontrolisati na licu mjesta. 
Obračun po komadu.</t>
  </si>
  <si>
    <t>STOLARSKI RADOVI</t>
  </si>
  <si>
    <t>OSTALI RADOVI</t>
  </si>
  <si>
    <t>Nabavka i montaža ventilacionih rozetni dim. 15x15 cm.
Obračun po komadu.</t>
  </si>
  <si>
    <t xml:space="preserve">UKUPNO OSTALI RADOVI </t>
  </si>
  <si>
    <t>UKUPNO STOLARSKI RADOVI:</t>
  </si>
  <si>
    <t>Izrada projekta izvedenog stanja faze vanjskog uređenja. Projekat izvedenog stanja se izrađuje u sadržaju glavnog projekta sa ucrtanim svim eventualnim izmjenama ili odstupanjima od glavnog projekta.
Projekti izvedenog stanja se predaju u tri printane i jednoj elektronskoj kopiji.
Obračun paušalno.</t>
  </si>
  <si>
    <t>Izrada projekta izvedenog stanja arhitektonske  faze. Projekat izvedenog stanja se izrađuje u sadržaju glavnog projekta sa ucrtanim svim eventualnim izmjenama ili odstupanjima od glavnog projekta.
Projekti izvedenog stanja se predaju u tri printane i jednoj elektronskoj kopiji.
Obračun paušalno.</t>
  </si>
  <si>
    <t>poz.6 proizvodna mjera dim. 41x55 cm</t>
  </si>
  <si>
    <t>I.</t>
  </si>
  <si>
    <t xml:space="preserve">RADIJATORSKO  GRIJANJE  </t>
  </si>
  <si>
    <t>Aluminijski radijatori "AKLIMAT - MS" proizvod Mariborske livarne - Maribor.</t>
  </si>
  <si>
    <t>Svaki radijator je sa zadnje strane opremljen sa varenim nosačem za vješanje radijatora.  Radijatori su tvornički zaštićeni temeljnom bojom prema DIN 55900 i završnom bojom.</t>
  </si>
  <si>
    <t>Aklimat MS/650-7</t>
  </si>
  <si>
    <t>Aklimat MS/600-16</t>
  </si>
  <si>
    <t>Aklimat MS/600-15</t>
  </si>
  <si>
    <t>Aklimat MS/600-13</t>
  </si>
  <si>
    <t>Aklimat MS/600-10</t>
  </si>
  <si>
    <t>Aklimat MS/600-7</t>
  </si>
  <si>
    <t xml:space="preserve">Set za kompletiranje radijatora saćinjen od čaura i zaptivaća. </t>
  </si>
  <si>
    <t>kompl.</t>
  </si>
  <si>
    <t>Set za zakljucivanje radijatora sacinjen od sljedecih elemenata:</t>
  </si>
  <si>
    <t xml:space="preserve"> - Radijatorska navojna spojnica sa fitingom i</t>
  </si>
  <si>
    <t xml:space="preserve">   odzracnim ventilom za ugradnju na radijatore</t>
  </si>
  <si>
    <t xml:space="preserve">  sljedecih dimenzija :</t>
  </si>
  <si>
    <t xml:space="preserve">   G 1" / 3/8".................. Kom. 1</t>
  </si>
  <si>
    <t xml:space="preserve"> - Radijatorska navojna spojnica sa fitingom</t>
  </si>
  <si>
    <t xml:space="preserve">   i zapornim vijkom (cepom) za ugradnju na</t>
  </si>
  <si>
    <t xml:space="preserve">   radijatore, sljedecih dimenzija :</t>
  </si>
  <si>
    <t>Kompaktno plosnati čelični radijatori proizvodnje "VOGEL&amp;NOOT" izrađeni od hladno valjanog čeličnog lima debljine 1,15 mm za rad sa toplom vodom temperature 90/70 oC, karakteristika:</t>
  </si>
  <si>
    <t xml:space="preserve"> - Svaki radijator je sa zadnje strane opremljen  sa varenim nosačem za vješanje radijatora.</t>
  </si>
  <si>
    <t xml:space="preserve"> - Radijatorski čep za odzračivanje sa odzračnim ventilom za ugradnju na radijatore dimenzije G 3/8" isporučuje se u sklopu sa radijatorom.  </t>
  </si>
  <si>
    <t xml:space="preserve"> - Radijatori su zaštićeni katodnom temeljnom bojom i elektrostatskim nanosom praškastog materijala RAI 9010.</t>
  </si>
  <si>
    <t xml:space="preserve"> - Nosaći radijatora su sastavni dio isporuke.</t>
  </si>
  <si>
    <t xml:space="preserve"> - Priključci: 4 x G 1/2"</t>
  </si>
  <si>
    <t xml:space="preserve"> - Max.radni pritisak: 10 bara</t>
  </si>
  <si>
    <t xml:space="preserve"> - Ispitni pritisak: 13 bara</t>
  </si>
  <si>
    <t xml:space="preserve">22K/600-400 </t>
  </si>
  <si>
    <t>21K-S/600-400</t>
  </si>
  <si>
    <r>
      <t xml:space="preserve">Dvojni RAVNI prikljucak za dvocijevno grijanje, za ugradnju na MSV radijatore isporucen sa spojnim holenderom za spoj  sa viseslojnom cijevima (plastika/aluminijum) </t>
    </r>
    <r>
      <rPr>
        <sz val="10"/>
        <rFont val="Symbol"/>
        <family val="1"/>
        <charset val="2"/>
      </rPr>
      <t xml:space="preserve"> f </t>
    </r>
    <r>
      <rPr>
        <sz val="10"/>
        <rFont val="Arial"/>
        <family val="2"/>
        <charset val="238"/>
      </rPr>
      <t xml:space="preserve">18 x 2 mm. </t>
    </r>
  </si>
  <si>
    <t>Tip: DANFOS ili HERZ</t>
  </si>
  <si>
    <t>Termostatska glava za lokalnu regulaciju temperature isporucena sa spojnim adapterom za ugradnju na MS- radijatore.</t>
  </si>
  <si>
    <r>
      <rPr>
        <b/>
        <sz val="10"/>
        <rFont val="Arial"/>
        <family val="2"/>
        <charset val="238"/>
      </rPr>
      <t>Napomena:</t>
    </r>
    <r>
      <rPr>
        <sz val="10"/>
        <rFont val="Arial"/>
        <family val="2"/>
        <charset val="238"/>
      </rPr>
      <t xml:space="preserve"> U kupatilima nije predviđena ugradnja</t>
    </r>
  </si>
  <si>
    <t xml:space="preserve">                  temostatski glava.</t>
  </si>
  <si>
    <t>Brzo montažne konzole za montažu radijatora</t>
  </si>
  <si>
    <t>na zid.</t>
  </si>
  <si>
    <t>Radijatori Aklimat</t>
  </si>
  <si>
    <t>Visina radijatora  h = 650</t>
  </si>
  <si>
    <t>Visina radijatora  h = 600</t>
  </si>
  <si>
    <t>Radijatori VOGEL&amp;NOOT</t>
  </si>
  <si>
    <t>9.</t>
  </si>
  <si>
    <t xml:space="preserve">Ravni duploregulirajući radijatorskih ventil tip </t>
  </si>
  <si>
    <t xml:space="preserve">"DANFOS" za lokalnu regulacije temperature </t>
  </si>
  <si>
    <t>isporučen sa spojnim holenderom dimenzije:</t>
  </si>
  <si>
    <t>G 1/2"</t>
  </si>
  <si>
    <t>10.</t>
  </si>
  <si>
    <t>Ravni radijatorski zaporni ventil (podventil)</t>
  </si>
  <si>
    <t xml:space="preserve">tip:  "DANFOS"  za ugradnju na izlaznom </t>
  </si>
  <si>
    <t>priključku radijatora isporučen sa spojnim</t>
  </si>
  <si>
    <t>holenderom slijedečih dimenzija:</t>
  </si>
  <si>
    <t>17.</t>
  </si>
  <si>
    <t>Ispusne slavinice postavljene na radijatorima u</t>
  </si>
  <si>
    <t xml:space="preserve">kupatilama za pražnjenje isporučene sa spojnim </t>
  </si>
  <si>
    <t>priborom za ugradnju</t>
  </si>
  <si>
    <t>R 1/2"</t>
  </si>
  <si>
    <t>Čelične bešavne cijevi, izradjene po standardu JUS.M.B5.221 od čelika Č.1212 prema JUS.C.B5.021 slijedeći dimenzija.</t>
  </si>
  <si>
    <r>
      <t>f</t>
    </r>
    <r>
      <rPr>
        <sz val="10"/>
        <rFont val="Arial"/>
        <family val="2"/>
        <charset val="238"/>
      </rPr>
      <t xml:space="preserve"> 33,7 x 2,6 mm</t>
    </r>
  </si>
  <si>
    <r>
      <t>f</t>
    </r>
    <r>
      <rPr>
        <sz val="10"/>
        <rFont val="Arial"/>
        <family val="2"/>
        <charset val="238"/>
      </rPr>
      <t xml:space="preserve"> 26,9 x 2,3 mm</t>
    </r>
  </si>
  <si>
    <r>
      <t xml:space="preserve">f </t>
    </r>
    <r>
      <rPr>
        <sz val="10"/>
        <rFont val="Arial"/>
        <family val="2"/>
        <charset val="238"/>
      </rPr>
      <t>21,3 x 2,0 mm</t>
    </r>
  </si>
  <si>
    <t>Cijevni lukovi prema standardu JUS M.B6.821 (DIN 2605) izradjenih od čeličeličnih bešavnih cijevi kvaliteta Č.1212, za slijedeče dimenzije cijevi:</t>
  </si>
  <si>
    <r>
      <t>90 o -</t>
    </r>
    <r>
      <rPr>
        <sz val="10"/>
        <rFont val="Symbol"/>
        <family val="1"/>
        <charset val="2"/>
      </rPr>
      <t xml:space="preserve"> f</t>
    </r>
    <r>
      <rPr>
        <sz val="10"/>
        <rFont val="Arial"/>
        <family val="2"/>
        <charset val="238"/>
      </rPr>
      <t xml:space="preserve"> 33,7 x 2,6 mm</t>
    </r>
  </si>
  <si>
    <r>
      <t>90 o -</t>
    </r>
    <r>
      <rPr>
        <sz val="10"/>
        <rFont val="Symbol"/>
        <family val="1"/>
        <charset val="2"/>
      </rPr>
      <t xml:space="preserve"> f</t>
    </r>
    <r>
      <rPr>
        <sz val="10"/>
        <rFont val="Arial"/>
        <family val="2"/>
        <charset val="238"/>
      </rPr>
      <t xml:space="preserve"> 26,9 x 2,3 mm</t>
    </r>
  </si>
  <si>
    <t>11.</t>
  </si>
  <si>
    <t>Odzracnih lonci sa automatskim odzracnim ventilom i zapornim ventilom R 1/2".</t>
  </si>
  <si>
    <t>12.</t>
  </si>
  <si>
    <t>Pomoćni materijal potreban za spajanje, fiksne tačke, klizne hilzne, ukrasne rozete i slićno, plaća se 40 % od stavke cijevi i lukova:</t>
  </si>
  <si>
    <t>13.</t>
  </si>
  <si>
    <t>Čelična konstrukcija za nošenje cjevovoda</t>
  </si>
  <si>
    <t>ukupne težine</t>
  </si>
  <si>
    <t>14.</t>
  </si>
  <si>
    <t>Termometar u mesinganoj čauri sa priključkom</t>
  </si>
  <si>
    <t xml:space="preserve">R 1/2" za područje mjerenja </t>
  </si>
  <si>
    <t>0 - 120 oC</t>
  </si>
  <si>
    <t>15.</t>
  </si>
  <si>
    <t>Manometar za toplu vodu zajedno sa manometrarskom slavinom za područje mjerenja</t>
  </si>
  <si>
    <t>0 - 6 bara</t>
  </si>
  <si>
    <t>16.</t>
  </si>
  <si>
    <t>Čišćenje cjevovoda od korozije i nečistoće do metalnog sjaja.</t>
  </si>
  <si>
    <t>Antikorozivna zaštita cjevovoda i opreme sa anti-</t>
  </si>
  <si>
    <t>korozivnim premazom otpornim na temperaturu</t>
  </si>
  <si>
    <t>(2x osnovni premaz i 2x završni premaz) prema</t>
  </si>
  <si>
    <t>tehničkim uslovima.</t>
  </si>
  <si>
    <t>22.</t>
  </si>
  <si>
    <t>Termička izolacija cjevovoda tople vode radne</t>
  </si>
  <si>
    <t>temperature do 100 oC a izolacijom tip "Tubolit DG"</t>
  </si>
  <si>
    <t xml:space="preserve">u obliku cijevi dimenzije: </t>
  </si>
  <si>
    <t>Typ: TL-35/20-DG</t>
  </si>
  <si>
    <t>Typ: TL-28/20-DG</t>
  </si>
  <si>
    <t>Typ: TL-22/20-DG</t>
  </si>
  <si>
    <t>NAPOMENA:</t>
  </si>
  <si>
    <r>
      <t xml:space="preserve">Cijev </t>
    </r>
    <r>
      <rPr>
        <sz val="10"/>
        <rFont val="Symbol"/>
        <family val="1"/>
        <charset val="2"/>
      </rPr>
      <t>f</t>
    </r>
    <r>
      <rPr>
        <sz val="10"/>
        <rFont val="Arial"/>
        <family val="2"/>
        <charset val="238"/>
      </rPr>
      <t xml:space="preserve"> 21,3 x 2,0 mm se kod vidnog razvoda ne</t>
    </r>
  </si>
  <si>
    <t>zaštičuje sa toplotnom izolacijom.</t>
  </si>
  <si>
    <t>23.</t>
  </si>
  <si>
    <t xml:space="preserve">Pomočni materijal za ugradnju i zaštitu </t>
  </si>
  <si>
    <t>termičke izolacije sačinjen od:</t>
  </si>
  <si>
    <t xml:space="preserve">Aliminiskog lima za zastitu izolacije kod vidnog </t>
  </si>
  <si>
    <r>
      <t>ili razvoda u zidu cijevi</t>
    </r>
    <r>
      <rPr>
        <sz val="10"/>
        <rFont val="Symbol"/>
        <family val="1"/>
        <charset val="2"/>
      </rPr>
      <t xml:space="preserve"> f</t>
    </r>
    <r>
      <rPr>
        <sz val="10"/>
        <rFont val="Arial"/>
        <family val="2"/>
        <charset val="238"/>
      </rPr>
      <t xml:space="preserve"> 33,7 x 2,6 mm</t>
    </r>
  </si>
  <si>
    <t xml:space="preserve">   debljine 0.75 mm                            m2.  2</t>
  </si>
  <si>
    <t>"Traka" širine 100 mm                      kom.  3</t>
  </si>
  <si>
    <t>24.</t>
  </si>
  <si>
    <t>Ispiranje kompletne instalacije prema</t>
  </si>
  <si>
    <t>tehničkim uslovima</t>
  </si>
  <si>
    <t>Paušal</t>
  </si>
  <si>
    <t>25.</t>
  </si>
  <si>
    <t>Hladna hidraulična proba instalacije prema</t>
  </si>
  <si>
    <t>26.</t>
  </si>
  <si>
    <t>Topla proba instalacije prema tehničkim</t>
  </si>
  <si>
    <t>uslovima</t>
  </si>
  <si>
    <t>27.</t>
  </si>
  <si>
    <t>Prijemno završni radovi, gruba i fina regulacija</t>
  </si>
  <si>
    <t>sistema, te puštanje sistema u rad.</t>
  </si>
  <si>
    <t>28.</t>
  </si>
  <si>
    <t xml:space="preserve">Predaja Investitoru, korisniku </t>
  </si>
  <si>
    <t xml:space="preserve"> - pogonskih uslova sa uputstvom o rukovaju</t>
  </si>
  <si>
    <t xml:space="preserve">   i održavanju sistema, </t>
  </si>
  <si>
    <t xml:space="preserve"> - atesta za ugrađenu opremu i materijal, </t>
  </si>
  <si>
    <t xml:space="preserve"> - garancijske izjave,</t>
  </si>
  <si>
    <t xml:space="preserve"> - spisak ovlaštenih servisa i</t>
  </si>
  <si>
    <t xml:space="preserve"> - projekta izvedenog stanja.</t>
  </si>
  <si>
    <t xml:space="preserve">UKUPNO "I": </t>
  </si>
  <si>
    <t>II.</t>
  </si>
  <si>
    <t>KLIMATIZACIJA  SALE ZA SASTANKE</t>
  </si>
  <si>
    <t>SPLIT KLIMA SISTEM - INVERTER sa jednom vanjskom u vezi sa jednom unutrašnom jedinicom zidne izvedbe.</t>
  </si>
  <si>
    <t>Klima sistem je opremljen sa uređajem za daljinsko upravljanje i izbor radnih parametara u prostoru koji se klimatizira.</t>
  </si>
  <si>
    <t xml:space="preserve">Sistem je u izvedbi toplotne pumpe sa ekološkim </t>
  </si>
  <si>
    <t>freonom.</t>
  </si>
  <si>
    <t xml:space="preserve">Odabarani su SPLIT KLIMA SISTEMI </t>
  </si>
  <si>
    <t>ZIDNI MODEL INVERTER+</t>
  </si>
  <si>
    <t xml:space="preserve">Model "PANASONIC"                </t>
  </si>
  <si>
    <t>kompl</t>
  </si>
  <si>
    <r>
      <t xml:space="preserve">Vanjska jedinica split sustava, namjenjena za vanjsku montažu - zaštićena od vremenskih utjecaja, s ugrađenim inverter kompresorom,  zrakom hlađenim kondenzatorom i svim potrebnim elementima za zaštitu, kontrolu i regulaciju uređaja i funkcionalni rad. </t>
    </r>
    <r>
      <rPr>
        <b/>
        <sz val="10"/>
        <rFont val="Arial"/>
        <family val="2"/>
      </rPr>
      <t xml:space="preserve">Rashladni medij R32. </t>
    </r>
  </si>
  <si>
    <t>Proizvod Panasonic tip: CU-TZ35TKE-1</t>
  </si>
  <si>
    <t>slijedećih teh. karakteristika:</t>
  </si>
  <si>
    <t>Qh = 3,50 kW (0,85-3,90)</t>
  </si>
  <si>
    <t>N = 0,98  (0,26-1,16) kW    /   230 V - 50 Hz</t>
  </si>
  <si>
    <t>SEER = 6,7 klasa A++</t>
  </si>
  <si>
    <t>Qg = 4,00 kW (0,80-5,10)</t>
  </si>
  <si>
    <t>Pdesign kod -10°C = 2,8kW</t>
  </si>
  <si>
    <t>N = 0,99 (0,20-1,38) kW    /   230 V - 50 Hz</t>
  </si>
  <si>
    <t>SCOP = 4,6 klasa A++</t>
  </si>
  <si>
    <r>
      <t>Protok zraka h/g: 1746 / 1812 m</t>
    </r>
    <r>
      <rPr>
        <vertAlign val="superscript"/>
        <sz val="10"/>
        <rFont val="Arial"/>
        <family val="2"/>
      </rPr>
      <t>3</t>
    </r>
    <r>
      <rPr>
        <sz val="10"/>
        <rFont val="Arial"/>
        <family val="2"/>
      </rPr>
      <t>/h</t>
    </r>
  </si>
  <si>
    <t>Nivo zvučnog tlaka: hlađenje: 48 dBA</t>
  </si>
  <si>
    <t>Nivo zvučnog tlaka: grijanje: 50 dBA</t>
  </si>
  <si>
    <t>Dimenzije: 780 x 289 mm ; h = 542 mm</t>
  </si>
  <si>
    <t>Težina: 33 kg</t>
  </si>
  <si>
    <t>Maksimalna duljina razvoda: 3 do 15 m od čega visinski do 15 m.</t>
  </si>
  <si>
    <t>Priključak R32: tekuća faza: 6,35 mm</t>
  </si>
  <si>
    <t>Priključak R32: plinovita faza: 9,52 mm</t>
  </si>
  <si>
    <t>Radno područje: hlađenje: od -10 do 43°C</t>
  </si>
  <si>
    <t>Radno područje: grijanje: od -15 do 24°C</t>
  </si>
  <si>
    <t>Unutarnja  jedinica zidne izvedbe sa maskom, opremljena ventilatorom, trobrzinskim elektromotorom, izmjenjivačem topline s direktnom ekspazijom freona, te svim potrebnim elementima za zaštitu, kontrolu i regulaciju uređaja i temperature. Jednica ima mogućnost spajanja kontaktnog komunikacijskog modula za upravljanje i komunikaciju.</t>
  </si>
  <si>
    <t>Proizvod Panasonic tip: CS-TZ35TKEW-1</t>
  </si>
  <si>
    <r>
      <t>Protok zraka h/g: 678/726 m</t>
    </r>
    <r>
      <rPr>
        <vertAlign val="superscript"/>
        <sz val="10"/>
        <rFont val="Arial"/>
        <family val="2"/>
        <charset val="238"/>
      </rPr>
      <t>3</t>
    </r>
    <r>
      <rPr>
        <sz val="10"/>
        <rFont val="Arial"/>
        <family val="2"/>
        <charset val="238"/>
      </rPr>
      <t>/h</t>
    </r>
  </si>
  <si>
    <t>Nivo zvučnog tlaka: hlađenje: 42 / 30 / 20 dBA</t>
  </si>
  <si>
    <t>Nivo zvučnog tlaka: grijanje: 42 / 33 / 22 dBA</t>
  </si>
  <si>
    <t>dimenzije: 799 x 197 mm ; h = 290 mm</t>
  </si>
  <si>
    <t>težina: 8 kg</t>
  </si>
  <si>
    <t>- priprema za WiFi upravljanje</t>
  </si>
  <si>
    <t>- priprema za karticu sa ulazno/izlaznim signalima</t>
  </si>
  <si>
    <t>- infracrveni daljinski upravljač sa 7-dnevnim timerom i satom</t>
  </si>
  <si>
    <t xml:space="preserve">Elementi u razvodu freona za plinsku i </t>
  </si>
  <si>
    <t>tečnu fazu.</t>
  </si>
  <si>
    <t>Bakarna cijev za razvod rashladnog sredstva (parna i tečna faza), u kompletu sa paronepropusnom izolacijom debljine 13 mm spojnim i ovjesnim priborom, fitinzima, sledećih dimenzija:</t>
  </si>
  <si>
    <r>
      <t>Cu -</t>
    </r>
    <r>
      <rPr>
        <sz val="10"/>
        <rFont val="Symbol"/>
        <family val="1"/>
        <charset val="2"/>
      </rPr>
      <t xml:space="preserve"> f</t>
    </r>
    <r>
      <rPr>
        <sz val="10"/>
        <rFont val="Arial"/>
        <family val="2"/>
      </rPr>
      <t xml:space="preserve"> 6.35 / 9.52 (1/4"-3/8")</t>
    </r>
  </si>
  <si>
    <r>
      <t>Napomena:</t>
    </r>
    <r>
      <rPr>
        <sz val="10"/>
        <rFont val="Arial CE"/>
        <family val="2"/>
        <charset val="238"/>
      </rPr>
      <t xml:space="preserve"> Na date dužine Cu-cijevi potrebno je dodati min. 20% radi otpada i savijanja. Cjevovod za rashladno sredstvo i odvod kondenzata se ukopava u zid.</t>
    </r>
  </si>
  <si>
    <t>PVC kanalice za zaštitu i vođenje Cu cijevi</t>
  </si>
  <si>
    <t>Freon 410a za punjenje i dopunu sistema.</t>
  </si>
  <si>
    <t>Pomočni i potrošni materijal za ugradnju</t>
  </si>
  <si>
    <t>Pausal</t>
  </si>
  <si>
    <t>Nosači, konzole i ovješenja</t>
  </si>
  <si>
    <t>f.</t>
  </si>
  <si>
    <t>Vakumiranje cjevne mreže rashladnog sredstva sa izdavanjem zapisnika.</t>
  </si>
  <si>
    <t>Višeslojne (plastika/aluminijum) plastične MKV-cijev za odvod kondenzata do priključka u neposrednoj blizini unutrašnje jedinice (predviđenog u Hidro-projektu) u kompletu sa fitinzima, ovjesnim i spojnim priborom, sledećih dimenzija:</t>
  </si>
  <si>
    <r>
      <t xml:space="preserve"> f </t>
    </r>
    <r>
      <rPr>
        <sz val="11"/>
        <color theme="1"/>
        <rFont val="Calibri"/>
        <family val="2"/>
        <charset val="238"/>
        <scheme val="minor"/>
      </rPr>
      <t>20 x 2,5 mm</t>
    </r>
  </si>
  <si>
    <t>Elektro instalacija za napajanje sistema klimatizacije sačinjena od</t>
  </si>
  <si>
    <t>Električni zaštitni kablovi za vezu između unutrašnje i vanjske jedinice sledećih tipova i dimenzija:</t>
  </si>
  <si>
    <t xml:space="preserve"> - spajanje vanjske jedinice sa razvodnom tablom,</t>
  </si>
  <si>
    <t xml:space="preserve">   napojni i transmisioni kabl 3x1,0 mm2,</t>
  </si>
  <si>
    <t xml:space="preserve"> - napojni i transmisioni kabl do unutrašnje jedinice 4x0,75 mm2,</t>
  </si>
  <si>
    <t>Ostala oprema i radovi za kompletiranje elektro instalacije.</t>
  </si>
  <si>
    <t>Ispitivanje cijevni instalacija na pritisak sa izdavanjem zapisnika.</t>
  </si>
  <si>
    <t>Građevinski radovi za razvod bakarnih i MKV-cijevi (kroz međuspratnu konstrukciju i zidove) koji nisu obrađeni u građevinskom predmjeru.</t>
  </si>
  <si>
    <t>Puštanje "klima-sistema" u rad od strane ovlaštenog servisera sa izdavanjem zapisnika.</t>
  </si>
  <si>
    <t>8.</t>
  </si>
  <si>
    <t>Predaja Investitoru, korisniku</t>
  </si>
  <si>
    <t xml:space="preserve"> - pogonski uslova sa uputstvom o rukovaju i </t>
  </si>
  <si>
    <t xml:space="preserve">   održavanju sistema, </t>
  </si>
  <si>
    <t xml:space="preserve"> - zapisnik o izvršenom ispitivanju, </t>
  </si>
  <si>
    <t xml:space="preserve"> - protokol o izvršenoj regulaciji instalacije, </t>
  </si>
  <si>
    <t>UKUPNO "II":</t>
  </si>
  <si>
    <t>UKUPNO ("I" + "II"):</t>
  </si>
  <si>
    <t>Nabavka i montaža trakastih zavjesa na prozorima u sali za sastanke dim. 170x175 cm.
Obračun po m2.</t>
  </si>
  <si>
    <t>OPREMA</t>
  </si>
  <si>
    <t xml:space="preserve">Nabavka i ugradnja stropnog nosača za projektor. U cijenu uključiti sav potreban materijal za montažu.
Obračun po komadu </t>
  </si>
  <si>
    <t>26</t>
  </si>
  <si>
    <t>Isjecanje parketa zajedno sa podnom podlogom, zbog ugradnje podne kutije, u Sali za sastanke.
Obračun m2.</t>
  </si>
  <si>
    <t xml:space="preserve">Nabavka, doprema potrebnog materijala i polaganje ljepljenjem hrastvog parketa I klase Cca 5x30x2cm u Sali za sastanke.  Parket se polaže preko pripremljene i suhe podloge.  U cijenu uključiti otpad, sav potreban montažni materijal.
Obračun po m² gotovog poda. 
</t>
  </si>
  <si>
    <t>poz.UV1-vjetrobranska vrata proizvodna mjera dim. 170x210 cm</t>
  </si>
  <si>
    <t>Nabavka materijala, radionička izrada, doprema i ugradnja fasadne AL pozicije  dubine okvira 77 mm, dubine krila 85 mm  i obavezno tri linije dihtovanja u bijeloj boji.  Kao ispuna se koristi dvoslojno termoizolaciono staklo  (Float staklo debljine 6mm sa premazom low-e+16mm argon+lamistal 3.3.1 sa premazom low-e) punjeno argonom. Okovi na vratima su prvoklasni, brava na vratima sa tri kljuca i obostrane steke. U jediničnu cijenu uključiti sav potreban  alat, dodatni materijal, silikoniranje, odbojnici za vrata kao i pomoćni pribor. Koeficijent prolaza topline kod svih vanjskih fasadnih profila je maksimalno Uw= 0,8 W/m2K. Za svaku poziciju izvođač je dužan dostaviti statički proračun okova i proračun termičke provodljivosti za odabrani profil. Suha ugradnja sa poliuretanskom pjenom i ankerima sa obaveznim zaptivanjem obodnih spojeva sa trajnoelastičnim kitom. 
U jediničnu cijenu uključiti nabavku i ugradnju kliznih automata GU za samozatvaranje vrata sa kočnicama.
Cijenom obuhvatiti ugradnju pragova.
Sve mjere prekontrolisati na licu mjesta. 
Obračun po komadu.</t>
  </si>
  <si>
    <t>Nabavka i ugradnja unutarnjih punih vrata, dovratnik od aluminijskih plastificiranih profila sa umetcima i zaštitom krila vrata od al.
lima min. d=0,8 mm, lim u istoj ravni sa površinom krila. Štok u širini zida cca 40 cm. Krilo vrata puno prvoklasna panel ploča sastavljena od dvije ljepljene panel ploče ukupne debljine 2x20=40 mm u okviru od masiva 40x60 mm obostrano obloženo glatkim slijepim furnirom, gletovano, bojeno prema ral karti, prema odabiru projektanta i lakirano polumat lakom na vodenoj bazi koji je otporan na sredstva za ćiščenje i održavanje. Suha ugradnja sa poliuretanskom pjenom i ankerima sa obaveznim zaptivanjem obodnih spojeva sa trajnoelastičnim kitom. Štok u širini zida (cca 40 cm)
Površinska obrada je fabrička. Dimenzije i otvaranje po šemama projektanta. Boja po izboru projektanta. U pojedinačnu cijenu
ulaze spojnice, brave, ručke, šildovi kao i materijal za montažu sa poliuretanskom masom, purpen pjenom kao termičkom i
zvučnom izolacijom, i opšavne lajsne sa unutrašnje i vanjske strane. Pozicija mora zadovoljiti sljedeće uslove: kvalitet materijala
AIMgSi 0,5 F22 EN AW-6060, zaštita od buke DIN 4109, materijal za brtvljenje /EPDM/ DIN 7863, površinska obrada DIN 17611,
kontrola kvalteta DIN EN ISO 9001
Obračun po komadu.</t>
  </si>
  <si>
    <t>poz. UV5 proizvodna mjera dim. 70x205cm</t>
  </si>
  <si>
    <t>poz. UV6 proizvodna mjera dim. 80x205 cm
Rešetka 1 kom u dnu vrata</t>
  </si>
  <si>
    <t>poz UV 7
Nabavka i montiranje wc kabina-pregrada, kompletna poz. Krila vrata i Prednjica pregrada u jednoj ravni dimenzije 90x200 cm krilo vrata 70 cm od Kompakt max ploča debljine 13 mm ili ekvivalent, na nožicama od nehrđajučeg metala zajedno sa pripadajučem materijalom, brava, šteka, baglama, šildovi kao i U profili sa spojem na zidovima.
 Kompakt max ploča debljine 13 mm ili ekvivalent na nožicama od nehrđajučeg metala zajedno sa pripadajučem materijalom, brava, šteka, baglama, šildovi kao i U profili sa spojem na zidovima.</t>
  </si>
  <si>
    <t>Nabavka materijala, radionička izrada, doprema i ugradnja AL pozicije  dubine okvira 77 mm, dubine krila 85 mm  i obavezno tri linije dihtovanja u antracit boji. Kao ispuna  za pozicije sa staklenmo ispunom koristi se sigurnosno lamistal 3.3.1 staklo. Okovi na vratima su prvoklasni, brava na vratima sa tri kljuca i obostrane steke. U jediničnu cijenu uključiti sav potreban  alat, dodatni materijal, silikoniranje, odbojnici za vrata kao i pomoćni pribor. Za svaku poziciju izvođač je dužan dostaviti statički proračun okova i proračun termičke provodljivosti za odabrani profil. Suha ugradnja sa poliuretanskom pjenom i ankerima sa obaveznim zaptivanjem obodnih spojeva sa trajnoelastičnim kitom. 
U jediničnu cijenu uključiti nabavku i ugradnju kliznih automata GU za samozatvaranje vrata sa kočnicama.
Cijenom obuhvatiti ugradnju pragova.
Sve mjere prekontrolisati na licu mjesta. 
Obračun po komadu.</t>
  </si>
  <si>
    <t>Isporuka i montaža kablovskog priključnog ormara KPO-250A prema uslovima nadležnog Elektrodistributivnog preduzeća.
Obračun po kompletu.</t>
  </si>
  <si>
    <t>Isporuka i montaža glavne razvodne table GRT-A, montaža u zid, izrađena od dva puta dekapiranog lima antikoroziono zaštićen, u zaštiti IP54, sa opremom prema jednopolnoj šemi.
Obračun po kompletu.</t>
  </si>
  <si>
    <t>Isporuka, polaganje u zaštitnoj cijevi u instalacionoj niši, prostoru spuštenog stropa i P/Ž u zidu, i povezivanje napojnih kablova slijedećih tipova: 
Obračun po m</t>
  </si>
  <si>
    <t>Isporuka i polaganje u AB ploči i zidovima prilikom betoniranja, P/Ž u zidovima od cigle, na zid ili u zemljani rov cijevi za zaštitu kablova, sljedećih tipova i presjeka: 
Obračun po m</t>
  </si>
  <si>
    <t>Isporuka i ugradnja protipožarne mase (izolacionog protivpožarnog maltera) tip HSM proizvođača Obo Bettermann ili ekvivalent. Klasa vatrootpornosti minimalno S90. U cijenu treba uračunati sve potrebne sistemske komponente za formiranje mase za primjenu. Proizvod mora imati odgovarajuću tehničku dokumentaciju i ateste, kao i uputstvo za primjenu. U cijenu uračunati i pločicu za označavanje. 
Obračun po kg</t>
  </si>
  <si>
    <t>Isporuka i montaža aparata za gašenje požara, CO2, 5 kg
Obračun po komadu</t>
  </si>
  <si>
    <t>Isporuka i montaža sitnog nespecificiranog materijala
Obračun paušalno</t>
  </si>
  <si>
    <t>Ispitivanje instalacije i puštanje u rad.
Obračun paušalno</t>
  </si>
  <si>
    <t>NADGRADNA STROPNA PANEL LED SVJETILJKA -  SARM-LINE F-LED 21W 4000K, 2350lm, Ra&gt;80, bb, ECG 60X60 cm
Obračun po komadu</t>
  </si>
  <si>
    <t>NADGRADNA STROPNA PANELLED SVJETILJKA -  SARM-LINE F-LED 21W 4000K, 2350lm, Ra&gt;80, bb, ECG 30X30 cm
Obračun po komadu</t>
  </si>
  <si>
    <t>ANTIPANIK SVJETILJKA - LED Design K5
Obračun po komadu</t>
  </si>
  <si>
    <t>Isporuka i ugradnja mikrosklopki 10A/230V, slijedećih tipova. Sklopka se sastoji od ugradne kutije, metalnog nosivog okvira za ugradnju, tijela sklopke i okvira u bijeloj boji. Tip kao SYSTO HAGER ili ekvivalent.
Obračun po komadu.</t>
  </si>
  <si>
    <t>Isporuka i ugradnja utičnica 16A/250V, slijedećih tipova. Utičnica se sastoji od ugradne kutije, metalnog nosivog okvira za ugradnju, tijela utičnice i okvira u bijeloj boji. Tip kao SYSTO HAGER ili ekvivalent.
Obračun po komadu.</t>
  </si>
  <si>
    <t>Nabavka, transport i montaža podnih kutija za      ugradnju u estrih veličine 12 modula, za              suho održavanje poda, zajedno sa instalacionim kutijama za estrih i nosačima                ugradnih uređaja proizvođača Hager ili ekvivalent. Svi elementi moraju posedovati CE oznaku i prateće certifikate. Komplet sa instalacionom plastičnom kutijom za ugradnju u estrihi nosivim elementima za 12  modula i slijepim modulima.
Obračun po komadu</t>
  </si>
  <si>
    <t>Isporuka i ugradnja IC senzora pokreta sa vremenskom zadrškom, 10A/230V ugradni, stropni 360 stepeni, domet 9m, bijele boje, u zaštiti IP20</t>
  </si>
  <si>
    <t>Isporuka i ugradnja IC senzora pokreta sa vremenskom zadrškom, 10A/230V ugradni, stropni 360 stepeni, domet 9m, bijele boje, u zaštiti IP54</t>
  </si>
  <si>
    <t xml:space="preserve">Isporuka i polaganje u stropu i zidovima i P/Ž u zidovima od cigle instalacionih vodiča, za napajanje monofaznih utičnica i izvoda, tipa  PP-Y 3x2,5 mm2. 
Napomena: Uz izvod predvidjeti sav sitni materijal (razvodne kutije, kleme i sl.). </t>
  </si>
  <si>
    <t>Obračun po m</t>
  </si>
  <si>
    <t>Isporuka i polaganje u stropu i zidovima i P/Ž u zidovima od cigle instalacionih cijevi, sljedećih tipova i presjeka: 
- PVC fleksibilna Ø16 mm</t>
  </si>
  <si>
    <t>Isporuka i ugradnja P/Ž kutije PS 49 sa  rednim stezaljkama. U kutiji se spaja sabirni zaštitni vodič i razvod do fiksno ugrađenih vodljivih dijelova.
Obračun po kompletu</t>
  </si>
  <si>
    <r>
      <t>Isporuka, polaganje P/Ž i povezivanje vodiča P/F 1x6 mm</t>
    </r>
    <r>
      <rPr>
        <vertAlign val="superscript"/>
        <sz val="10"/>
        <rFont val="Arial CE"/>
        <family val="2"/>
        <charset val="238"/>
      </rPr>
      <t>2</t>
    </r>
    <r>
      <rPr>
        <sz val="10"/>
        <rFont val="Arial CE"/>
        <family val="2"/>
        <charset val="238"/>
      </rPr>
      <t>/J.C.f 13,5 mm na metalne mase u mokrim čvorovima: cijevi centralnog grijanja, vodovodne cijevi, vodokotlić, kada itd. Prosječna dužina izvoda je 5 m.
Obračun po kompletu</t>
    </r>
  </si>
  <si>
    <r>
      <t>Isporuka i polaganje P/Ž vodiča P/F 1x10 mm</t>
    </r>
    <r>
      <rPr>
        <vertAlign val="superscript"/>
        <sz val="10"/>
        <rFont val="Arial CE"/>
        <family val="2"/>
        <charset val="238"/>
      </rPr>
      <t>2</t>
    </r>
    <r>
      <rPr>
        <sz val="10"/>
        <rFont val="Arial CE"/>
        <family val="2"/>
        <charset val="238"/>
      </rPr>
      <t xml:space="preserve"> / JC f 13,5 mm</t>
    </r>
    <r>
      <rPr>
        <vertAlign val="superscript"/>
        <sz val="10"/>
        <rFont val="Arial CE"/>
        <family val="2"/>
        <charset val="238"/>
      </rPr>
      <t xml:space="preserve"> </t>
    </r>
    <r>
      <rPr>
        <sz val="10"/>
        <rFont val="Arial CE"/>
        <family val="2"/>
        <charset val="238"/>
      </rPr>
      <t>na potezu kutija za izjednačenje potencijala - RO. Sve komplet.
Obračun po m</t>
    </r>
  </si>
  <si>
    <t>Isporuka i polaganje P/Ž P/F-Y za izjednačavanje potencijala i povezivanje metalnih masa, položen slobodno ili uvučen u prethodno položene instalacione cijevi, sve komplet sa spojnim materijalom i cijevima:
* P/F-Y- 16mm</t>
  </si>
  <si>
    <t>Isporuka i montaža premoštenja  ventila, vodomjera, gasnih setova Cu pletenicom sa dva vijka M 8x18 i sl.
Obračun po kompletu</t>
  </si>
  <si>
    <t>Isporuka i ugradnja sitnog nespecificiranog materijala.
Obračun paušalno</t>
  </si>
  <si>
    <t>Stigmaflex cijevi Ø50 mm za uvod priključnog telefonskog kabela od izvodnog telefonskog ormarića ITO do komunikacionog ormara KO.
Obračun po m</t>
  </si>
  <si>
    <t>Provodnik P/F 16mm²  za uzemljenje komunikacionog ormara  KO na glavnu šinu za izjednačenje potencijala.
Obračun po m</t>
  </si>
  <si>
    <t>Isporuka i ugradnja slobodnostojećeg komunikacijskog RACK ormara KO 19" dimenzija 42HE (600x800x1080mm).</t>
  </si>
  <si>
    <t>Ostalu aktivnu i pasivnu opremu (telefonska centrala, UPS, ADSL Router,  i sl.) obezbjeđuje Investitor. 
Obračun po kompletu.</t>
  </si>
  <si>
    <t>Instalacioni vodič UTP 4x2x0,6mm Cat 6. položen u AB ploči i zidovima prilikom betoniranja i P/Ž u zidovima od cigle, cijelom dužinom u instalacionim cijevima Ø16 mm. U cijenu polaganja uračunati probijanje otvora u pločama i zidovima, šlicanje zidova i grubo zatvaranje šliceva. Obračun po dužnom metru na osnovu dokaznice.
Obračun po m</t>
  </si>
  <si>
    <t>Isporuka i ugradnja komunikacionih utičnica tipa RJ 11 4/4 Cat.3.
Obračun po komadu.</t>
  </si>
  <si>
    <t>Isporuka i ugradnja duplih komunikacionih utičnica tipa RJ 11 4/4 Cat.3.
Obračun po komadu.</t>
  </si>
  <si>
    <t xml:space="preserve">Isporuka i polaganje u AB ploči i zidovima prilikom betoniranja i P/Ž u zidovima od cigle instalacionih cijevi, sljedećih tipova i presjeka:- PVC fleksibilna Ø23 mm </t>
  </si>
  <si>
    <t>Isporuka i montaža, u pripremljenu nišu u stropu, platna za projektor tip: AVTek Video Electric 200BT, dimenzija 200x200cm, sa motornim pogonom u aluminijskom kućištu i daljinskim upravljanjem, komplet sa svim nosivim i pričvrsnim priborom.
Obračun po kompletu.</t>
  </si>
  <si>
    <t xml:space="preserve">Nabavka i ugradnja projektora na stropu u sali za sastanke. U cijenu uključiti sav potreban materijal za montažu, kao i HDMI kabal za povezivanje projektora dužine 5,0 m.
Obračun po komadu </t>
  </si>
  <si>
    <t>Ispitivanje instalacija jake i slabe struje od strane nadležnog pravnog lica i predaja ispitnih protokola Investitoru.
Obračun paušalno</t>
  </si>
  <si>
    <t>Izrada projekta izvedenog stanja instalacije jake i slabe struje i predaja investotoru u 2 (dva) printana primjerka i u 1 (jednoj) elektronskoj formi na CD-u.
Projekat izvedenog stanja se izrađuje u sadržaju glavnog projekta.
Obračun paušalno</t>
  </si>
  <si>
    <t>Rušenje kulir ploča ispred južne strane objekta.22x1,6 m. U cijenu uračunati odovoz 
Obračun po m2.</t>
  </si>
  <si>
    <t>Izrada Elaborata sa geodetskim snimkom izvedene oborinske kanalizacije i ostalih podzemnih instalacija u tačkama ukrštanja, vezivanja i karakterističnim na gradskoj poligonoj mreži. Elaborat dostaviti Zavodu za izgradnju  i tehničkoj službi Vodovod i kanalizacija.
Obračun paušalno</t>
  </si>
  <si>
    <r>
      <t xml:space="preserve">Mašinski iskop rova u zemljištu kategorije. Dubine od 0,00 do 2,00 m za polaganje </t>
    </r>
    <r>
      <rPr>
        <b/>
        <sz val="10"/>
        <rFont val="Arial CE"/>
        <charset val="238"/>
      </rPr>
      <t>PP cijev</t>
    </r>
    <r>
      <rPr>
        <sz val="10"/>
        <rFont val="Arial CE"/>
        <family val="2"/>
        <charset val="238"/>
      </rPr>
      <t>i (DN 125 mm).
Iskope vršiti prema nacrtima iz projekta sa iznošenjem zemlje iz iskopa i odvoz viška materijala.
Širina rova 0,80 m.</t>
    </r>
  </si>
  <si>
    <t>Nabavka, transport i razastiranje - pravljenje posteljice od riječnog pijeska ispod PP cijevi u sloju od 5 cm, te zatrpavanje istih slojem pijeska od 10 cm iznad cijevi. Nakon zatrpavanja izvršiti ispitivanje na modul stišljivosti sa sačinjavanjem tehničkog izvještaja. Cijena po m3 završenog posla.</t>
  </si>
  <si>
    <t>Ručni iskop rova za revizione betonske šahtove za revizono drenažno okno. Iskope vršiti prema nacrtima iz projekta sa iznošenjem zemlje iz iskopa i odbacivanjem zemlje cca. 20% sa strane 2-3 metra od iskopanog rova.
U jediničnu cijenu uključiti propisno osiguranje rova od eventualnog obrušavanja.
Obračun po m3.</t>
  </si>
  <si>
    <t>Izrada projekta izvedenog stanja mašinskih instalacija i predaja investotoru u 2 (dva) printana primjerka i u 1 (jednoj) elektronskoj formi na CD-u.
Projekat izvedenog stanja se izrađuje u sadržaju glavnog projekta.
Obračun paušalno</t>
  </si>
  <si>
    <t>Kompletna demontaža  unutrašnjih drvenih vrata zajedno sa štokovima od drvenog masiva. Štok u širini zida cca 40 cm.
Obračun po komadu.</t>
  </si>
  <si>
    <t>Skidanje pragova od keramičkih pločica. Podlogu pripremiti za novi završni sloj poda. Očistiti od dijelova ljepila i cementa.
Obračun po m2.</t>
  </si>
  <si>
    <t>dim. 170x210 cm.  Vrata x 2 kom.</t>
  </si>
  <si>
    <t xml:space="preserve">Doziđivanje vrata, radi promjene pozicije  vrata blokovima debljine 20 cm. Debljina zida 38 cm.Kancelarije br. 5.
Obračun po m2 ozidanog zida. 
</t>
  </si>
  <si>
    <t>Izrada opšava dimnjaka krova-ukupno 5 dimnjaka.</t>
  </si>
  <si>
    <t>E</t>
  </si>
  <si>
    <t>VANJSKO UREĐENJE</t>
  </si>
  <si>
    <t>UKUPNO VANJSKO UREĐENJE:</t>
  </si>
  <si>
    <t>NEPREDVIĐENI RADOVI 5%:</t>
  </si>
  <si>
    <t>UKUPNO SA NEPREDVIĐENIM RADOVIMA:</t>
  </si>
  <si>
    <t>PDV 17%:</t>
  </si>
  <si>
    <t>UKUPNO SA PDV-OM:</t>
  </si>
  <si>
    <t>MAŠINSKE INSTALACIJE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</si>
</sst>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45" x14ac:knownFonts="1">
    <font>
      <sz val="11"/>
      <color theme="1"/>
      <name val="Calibri"/>
      <family val="2"/>
      <charset val="238"/>
      <scheme val="minor"/>
    </font>
    <font>
      <sz val="11"/>
      <name val="Arial CE"/>
      <family val="2"/>
      <charset val="238"/>
    </font>
    <font>
      <b/>
      <sz val="10"/>
      <name val="Arial CE"/>
      <family val="2"/>
      <charset val="238"/>
    </font>
    <font>
      <sz val="10"/>
      <name val="Arial CE"/>
      <family val="2"/>
      <charset val="238"/>
    </font>
    <font>
      <b/>
      <sz val="11"/>
      <name val="Arial CE"/>
      <charset val="238"/>
    </font>
    <font>
      <b/>
      <sz val="10"/>
      <name val="Arial CE"/>
      <charset val="238"/>
    </font>
    <font>
      <sz val="10"/>
      <name val="Arial CE"/>
      <charset val="238"/>
    </font>
    <font>
      <sz val="8"/>
      <name val="Arial CE"/>
      <family val="2"/>
      <charset val="238"/>
    </font>
    <font>
      <b/>
      <sz val="10"/>
      <name val="Arial CE"/>
    </font>
    <font>
      <sz val="10"/>
      <color theme="1"/>
      <name val="Arial CE"/>
      <family val="2"/>
      <charset val="238"/>
    </font>
    <font>
      <sz val="10"/>
      <name val="Arial"/>
      <family val="2"/>
    </font>
    <font>
      <sz val="10"/>
      <name val="Swis721 BT"/>
      <family val="2"/>
      <charset val="238"/>
    </font>
    <font>
      <b/>
      <sz val="10"/>
      <name val="Swis721 BT"/>
      <family val="2"/>
    </font>
    <font>
      <b/>
      <sz val="12"/>
      <name val="Arial CE"/>
      <charset val="238"/>
    </font>
    <font>
      <b/>
      <sz val="10"/>
      <name val="Arial"/>
      <family val="2"/>
    </font>
    <font>
      <sz val="11"/>
      <color theme="1"/>
      <name val="Calibri"/>
      <family val="2"/>
      <charset val="238"/>
      <scheme val="minor"/>
    </font>
    <font>
      <sz val="11"/>
      <color indexed="8"/>
      <name val="Calibri"/>
      <family val="2"/>
      <charset val="238"/>
    </font>
    <font>
      <vertAlign val="superscript"/>
      <sz val="10"/>
      <name val="Arial CE"/>
      <family val="2"/>
      <charset val="238"/>
    </font>
    <font>
      <b/>
      <sz val="11"/>
      <name val="Arial CE"/>
    </font>
    <font>
      <i/>
      <sz val="10"/>
      <name val="Arial CE"/>
      <charset val="238"/>
    </font>
    <font>
      <b/>
      <i/>
      <sz val="10"/>
      <name val="Arial CE"/>
      <charset val="238"/>
    </font>
    <font>
      <sz val="10"/>
      <name val="Swis721 BT"/>
      <family val="2"/>
    </font>
    <font>
      <sz val="10"/>
      <name val="Arial"/>
      <family val="2"/>
      <charset val="238"/>
    </font>
    <font>
      <b/>
      <sz val="10"/>
      <name val="Arial"/>
      <family val="2"/>
      <charset val="238"/>
    </font>
    <font>
      <sz val="10"/>
      <name val="Arial"/>
      <family val="2"/>
      <charset val="238"/>
    </font>
    <font>
      <sz val="10"/>
      <name val="Arial"/>
      <family val="2"/>
      <charset val="238"/>
    </font>
    <font>
      <sz val="10"/>
      <name val="Symbol"/>
      <family val="1"/>
      <charset val="2"/>
    </font>
    <font>
      <b/>
      <sz val="12"/>
      <name val="Arial"/>
      <family val="2"/>
      <charset val="238"/>
    </font>
    <font>
      <b/>
      <sz val="12"/>
      <color theme="1"/>
      <name val="Calibri"/>
      <family val="2"/>
      <charset val="238"/>
      <scheme val="minor"/>
    </font>
    <font>
      <sz val="10"/>
      <name val="Arial"/>
      <family val="2"/>
      <charset val="238"/>
    </font>
    <font>
      <b/>
      <sz val="11"/>
      <name val="Arial"/>
      <family val="2"/>
      <charset val="238"/>
    </font>
    <font>
      <sz val="10"/>
      <color indexed="10"/>
      <name val="Arial"/>
      <family val="2"/>
      <charset val="238"/>
    </font>
    <font>
      <sz val="10"/>
      <color indexed="10"/>
      <name val="Symbol"/>
      <family val="1"/>
      <charset val="2"/>
    </font>
    <font>
      <sz val="8"/>
      <color indexed="10"/>
      <name val="Arial"/>
      <family val="2"/>
      <charset val="238"/>
    </font>
    <font>
      <sz val="8"/>
      <color indexed="10"/>
      <name val="Symbol"/>
      <family val="1"/>
      <charset val="2"/>
    </font>
    <font>
      <sz val="8"/>
      <name val="Arial"/>
      <family val="2"/>
      <charset val="238"/>
    </font>
    <font>
      <vertAlign val="superscript"/>
      <sz val="10"/>
      <name val="Arial"/>
      <family val="2"/>
    </font>
    <font>
      <vertAlign val="superscript"/>
      <sz val="10"/>
      <name val="Arial"/>
      <family val="2"/>
      <charset val="238"/>
    </font>
    <font>
      <sz val="8"/>
      <name val="Arial"/>
      <family val="2"/>
    </font>
    <font>
      <b/>
      <sz val="12"/>
      <color theme="1"/>
      <name val="Arial"/>
      <family val="2"/>
      <charset val="238"/>
    </font>
    <font>
      <sz val="11"/>
      <color theme="1"/>
      <name val="Arial"/>
      <family val="2"/>
      <charset val="238"/>
    </font>
    <font>
      <b/>
      <sz val="11"/>
      <color theme="1"/>
      <name val="Arial"/>
      <family val="2"/>
      <charset val="238"/>
    </font>
    <font>
      <sz val="12"/>
      <color theme="1"/>
      <name val="Arial"/>
      <family val="2"/>
      <charset val="238"/>
    </font>
    <font>
      <sz val="12"/>
      <name val="Arial"/>
      <family val="2"/>
      <charset val="238"/>
    </font>
    <font>
      <sz val="11"/>
      <name val="Arial"/>
      <family val="2"/>
      <charset val="238"/>
    </font>
  </fonts>
  <fills count="8">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bgColor indexed="8"/>
      </patternFill>
    </fill>
    <fill>
      <patternFill patternType="solid">
        <fgColor theme="9" tint="0.79998168889431442"/>
        <bgColor indexed="64"/>
      </patternFill>
    </fill>
  </fills>
  <borders count="25">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hair">
        <color indexed="64"/>
      </right>
      <top/>
      <bottom/>
      <diagonal/>
    </border>
  </borders>
  <cellStyleXfs count="10">
    <xf numFmtId="0" fontId="0" fillId="0" borderId="0"/>
    <xf numFmtId="0" fontId="1" fillId="0" borderId="1">
      <alignment horizontal="justify" vertical="top" wrapText="1"/>
    </xf>
    <xf numFmtId="4" fontId="16" fillId="0" borderId="0"/>
    <xf numFmtId="0" fontId="15" fillId="0" borderId="0"/>
    <xf numFmtId="0" fontId="22" fillId="0" borderId="0"/>
    <xf numFmtId="0" fontId="24" fillId="0" borderId="0" applyProtection="0"/>
    <xf numFmtId="0" fontId="25" fillId="0" borderId="0" applyProtection="0"/>
    <xf numFmtId="0" fontId="25" fillId="0" borderId="0"/>
    <xf numFmtId="0" fontId="29" fillId="0" borderId="0"/>
    <xf numFmtId="43" fontId="29" fillId="0" borderId="0" applyFont="0" applyFill="0" applyBorder="0" applyAlignment="0" applyProtection="0"/>
  </cellStyleXfs>
  <cellXfs count="339">
    <xf numFmtId="0" fontId="0" fillId="0" borderId="0" xfId="0"/>
    <xf numFmtId="0" fontId="2" fillId="2" borderId="2"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0" fontId="3" fillId="0" borderId="2" xfId="1" applyFont="1" applyBorder="1" applyAlignment="1">
      <alignment vertical="center"/>
    </xf>
    <xf numFmtId="49" fontId="3" fillId="0" borderId="4" xfId="1" applyNumberFormat="1" applyFont="1" applyBorder="1" applyAlignment="1">
      <alignment horizontal="left" vertical="top" wrapText="1"/>
    </xf>
    <xf numFmtId="0" fontId="3" fillId="0" borderId="6" xfId="1" applyFont="1" applyBorder="1" applyAlignment="1">
      <alignment horizontal="right" wrapText="1"/>
    </xf>
    <xf numFmtId="4" fontId="3" fillId="0" borderId="2" xfId="1" applyNumberFormat="1" applyFont="1" applyBorder="1" applyAlignment="1">
      <alignment horizontal="right" wrapText="1"/>
    </xf>
    <xf numFmtId="4" fontId="3" fillId="0" borderId="2" xfId="1" applyNumberFormat="1" applyFont="1" applyBorder="1" applyAlignment="1" applyProtection="1">
      <alignment horizontal="right"/>
      <protection locked="0"/>
    </xf>
    <xf numFmtId="4" fontId="3" fillId="0" borderId="2" xfId="1" applyNumberFormat="1" applyFont="1" applyBorder="1" applyAlignment="1">
      <alignment horizontal="right"/>
    </xf>
    <xf numFmtId="0" fontId="3" fillId="0" borderId="2" xfId="1" applyFont="1" applyBorder="1">
      <alignment horizontal="justify" vertical="top" wrapText="1"/>
    </xf>
    <xf numFmtId="49" fontId="3" fillId="0" borderId="2" xfId="1" applyNumberFormat="1" applyFont="1" applyBorder="1" applyAlignment="1">
      <alignment horizontal="left" vertical="top" wrapText="1"/>
    </xf>
    <xf numFmtId="0" fontId="3" fillId="0" borderId="2" xfId="1" applyFont="1" applyBorder="1" applyAlignment="1">
      <alignment horizontal="right" wrapText="1"/>
    </xf>
    <xf numFmtId="2" fontId="5" fillId="0" borderId="5" xfId="1" applyNumberFormat="1" applyFont="1" applyBorder="1" applyAlignment="1">
      <alignment vertical="justify" wrapText="1"/>
    </xf>
    <xf numFmtId="4" fontId="6" fillId="0" borderId="2" xfId="1" applyNumberFormat="1" applyFont="1" applyBorder="1" applyAlignment="1" applyProtection="1">
      <alignment horizontal="right"/>
      <protection locked="0"/>
    </xf>
    <xf numFmtId="0" fontId="6" fillId="0" borderId="2" xfId="1" applyFont="1" applyBorder="1">
      <alignment horizontal="justify" vertical="top" wrapText="1"/>
    </xf>
    <xf numFmtId="2" fontId="7" fillId="0" borderId="2" xfId="1" applyNumberFormat="1" applyFont="1" applyBorder="1" applyAlignment="1">
      <alignment vertical="justify" wrapText="1"/>
    </xf>
    <xf numFmtId="2" fontId="3" fillId="0" borderId="2" xfId="1" applyNumberFormat="1" applyFont="1" applyBorder="1" applyAlignment="1">
      <alignment vertical="top" wrapText="1"/>
    </xf>
    <xf numFmtId="2" fontId="6" fillId="0" borderId="2" xfId="1" applyNumberFormat="1" applyFont="1" applyBorder="1" applyAlignment="1">
      <alignment vertical="top" wrapText="1"/>
    </xf>
    <xf numFmtId="49" fontId="3" fillId="3" borderId="2" xfId="1" applyNumberFormat="1" applyFont="1" applyFill="1" applyBorder="1" applyAlignment="1">
      <alignment horizontal="left" vertical="top" wrapText="1"/>
    </xf>
    <xf numFmtId="2" fontId="3" fillId="3" borderId="2" xfId="1" applyNumberFormat="1" applyFont="1" applyFill="1" applyBorder="1" applyAlignment="1">
      <alignment vertical="top" wrapText="1"/>
    </xf>
    <xf numFmtId="0" fontId="3" fillId="3" borderId="2" xfId="1" applyFont="1" applyFill="1" applyBorder="1" applyAlignment="1">
      <alignment horizontal="right" wrapText="1"/>
    </xf>
    <xf numFmtId="4" fontId="3" fillId="3" borderId="2" xfId="1" applyNumberFormat="1" applyFont="1" applyFill="1" applyBorder="1" applyAlignment="1" applyProtection="1">
      <alignment horizontal="right"/>
      <protection locked="0"/>
    </xf>
    <xf numFmtId="0" fontId="3" fillId="3" borderId="2" xfId="1" applyFont="1" applyFill="1" applyBorder="1">
      <alignment horizontal="justify" vertical="top" wrapText="1"/>
    </xf>
    <xf numFmtId="0" fontId="7" fillId="0" borderId="2" xfId="1" applyFont="1" applyBorder="1" applyAlignment="1">
      <alignment horizontal="left" vertical="center" wrapText="1"/>
    </xf>
    <xf numFmtId="2" fontId="6" fillId="3" borderId="2" xfId="1" applyNumberFormat="1" applyFont="1" applyFill="1" applyBorder="1" applyAlignment="1">
      <alignment vertical="top" wrapText="1"/>
    </xf>
    <xf numFmtId="0" fontId="5" fillId="0" borderId="2" xfId="1" applyFont="1" applyBorder="1">
      <alignment horizontal="justify" vertical="top" wrapText="1"/>
    </xf>
    <xf numFmtId="4" fontId="5" fillId="0" borderId="2" xfId="1" applyNumberFormat="1" applyFont="1" applyBorder="1" applyAlignment="1" applyProtection="1">
      <alignment horizontal="right"/>
      <protection locked="0"/>
    </xf>
    <xf numFmtId="4" fontId="5" fillId="3" borderId="2" xfId="1" applyNumberFormat="1" applyFont="1" applyFill="1" applyBorder="1" applyAlignment="1" applyProtection="1">
      <alignment horizontal="right"/>
      <protection locked="0"/>
    </xf>
    <xf numFmtId="0" fontId="5" fillId="3" borderId="2" xfId="1" applyFont="1" applyFill="1" applyBorder="1">
      <alignment horizontal="justify" vertical="top" wrapText="1"/>
    </xf>
    <xf numFmtId="2" fontId="6" fillId="0" borderId="2" xfId="1" applyNumberFormat="1" applyFont="1" applyBorder="1" applyAlignment="1">
      <alignment wrapText="1"/>
    </xf>
    <xf numFmtId="2" fontId="5" fillId="0" borderId="2" xfId="1" applyNumberFormat="1" applyFont="1" applyBorder="1" applyAlignment="1">
      <alignment vertical="justify" wrapText="1"/>
    </xf>
    <xf numFmtId="4" fontId="3" fillId="0" borderId="0" xfId="1" applyNumberFormat="1" applyFont="1" applyBorder="1" applyAlignment="1">
      <alignment horizontal="right"/>
    </xf>
    <xf numFmtId="2" fontId="3" fillId="0" borderId="2" xfId="1" applyNumberFormat="1" applyFont="1" applyBorder="1" applyAlignment="1">
      <alignment vertical="justify" wrapText="1"/>
    </xf>
    <xf numFmtId="2" fontId="3" fillId="0" borderId="2" xfId="1" applyNumberFormat="1" applyFont="1" applyBorder="1" applyAlignment="1">
      <alignment wrapText="1"/>
    </xf>
    <xf numFmtId="2" fontId="3" fillId="0" borderId="2" xfId="1" applyNumberFormat="1" applyFont="1" applyBorder="1" applyAlignment="1">
      <alignment horizontal="left" vertical="top" wrapText="1"/>
    </xf>
    <xf numFmtId="0" fontId="3" fillId="0" borderId="2" xfId="1" applyFont="1" applyBorder="1" applyAlignment="1">
      <alignment vertical="top" wrapText="1"/>
    </xf>
    <xf numFmtId="2" fontId="6" fillId="0" borderId="2" xfId="1" applyNumberFormat="1" applyFont="1" applyBorder="1" applyAlignment="1">
      <alignment vertical="center" wrapText="1"/>
    </xf>
    <xf numFmtId="4" fontId="3" fillId="0" borderId="3" xfId="1" applyNumberFormat="1" applyFont="1" applyBorder="1" applyAlignment="1">
      <alignment horizontal="right"/>
    </xf>
    <xf numFmtId="2" fontId="3" fillId="0" borderId="2" xfId="1" applyNumberFormat="1" applyFont="1" applyBorder="1" applyAlignment="1">
      <alignment vertical="center" wrapText="1"/>
    </xf>
    <xf numFmtId="2" fontId="6" fillId="0" borderId="2" xfId="1" applyNumberFormat="1" applyFont="1" applyBorder="1" applyAlignment="1">
      <alignment vertical="justify" wrapText="1"/>
    </xf>
    <xf numFmtId="4" fontId="3" fillId="0" borderId="4" xfId="1" applyNumberFormat="1" applyFont="1" applyBorder="1" applyAlignment="1" applyProtection="1">
      <alignment horizontal="right"/>
      <protection locked="0"/>
    </xf>
    <xf numFmtId="2" fontId="9" fillId="0" borderId="2" xfId="1" applyNumberFormat="1" applyFont="1" applyBorder="1" applyAlignment="1">
      <alignment vertical="center" wrapText="1"/>
    </xf>
    <xf numFmtId="0" fontId="3" fillId="0" borderId="2" xfId="1" applyFont="1" applyBorder="1" applyAlignment="1">
      <alignment horizontal="left" vertical="top" wrapText="1"/>
    </xf>
    <xf numFmtId="2" fontId="3" fillId="3" borderId="2" xfId="1" applyNumberFormat="1" applyFont="1" applyFill="1" applyBorder="1" applyAlignment="1">
      <alignment vertical="center"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5" fillId="0" borderId="2" xfId="1" applyFont="1" applyBorder="1" applyAlignment="1">
      <alignment horizontal="left" vertical="justify" wrapText="1"/>
    </xf>
    <xf numFmtId="4" fontId="3" fillId="0" borderId="2" xfId="1" applyNumberFormat="1" applyFont="1" applyBorder="1">
      <alignment horizontal="justify" vertical="top" wrapText="1"/>
    </xf>
    <xf numFmtId="4" fontId="6" fillId="0" borderId="2" xfId="1" applyNumberFormat="1" applyFont="1" applyBorder="1" applyAlignment="1" applyProtection="1">
      <alignment horizontal="left" wrapText="1"/>
      <protection locked="0"/>
    </xf>
    <xf numFmtId="0" fontId="3" fillId="0" borderId="2" xfId="1" applyFont="1" applyBorder="1" applyAlignment="1">
      <alignment horizontal="left" vertical="justify" wrapText="1"/>
    </xf>
    <xf numFmtId="2" fontId="6" fillId="3" borderId="2" xfId="1" applyNumberFormat="1" applyFont="1" applyFill="1" applyBorder="1" applyAlignment="1">
      <alignment vertical="justify" wrapText="1"/>
    </xf>
    <xf numFmtId="2" fontId="3" fillId="4" borderId="2" xfId="1" applyNumberFormat="1" applyFont="1" applyFill="1" applyBorder="1" applyAlignment="1">
      <alignment vertical="justify" wrapText="1"/>
    </xf>
    <xf numFmtId="2" fontId="3" fillId="0" borderId="0" xfId="1" applyNumberFormat="1" applyFont="1" applyBorder="1" applyAlignment="1">
      <alignment vertical="center" wrapText="1"/>
    </xf>
    <xf numFmtId="49" fontId="3" fillId="0" borderId="2" xfId="1" applyNumberFormat="1" applyFont="1" applyBorder="1" applyAlignment="1">
      <alignment horizontal="left" vertical="top"/>
    </xf>
    <xf numFmtId="2" fontId="3" fillId="0" borderId="3" xfId="1" applyNumberFormat="1" applyFont="1" applyBorder="1" applyAlignment="1">
      <alignment vertical="top" wrapText="1"/>
    </xf>
    <xf numFmtId="0" fontId="10" fillId="0" borderId="9" xfId="0" applyFont="1" applyBorder="1" applyAlignment="1">
      <alignment horizontal="left"/>
    </xf>
    <xf numFmtId="0" fontId="3" fillId="0" borderId="2" xfId="1" applyFont="1" applyBorder="1" applyAlignment="1">
      <alignment horizontal="right"/>
    </xf>
    <xf numFmtId="0" fontId="3" fillId="0" borderId="2" xfId="1" applyFont="1" applyFill="1" applyBorder="1">
      <alignment horizontal="justify" vertical="top" wrapText="1"/>
    </xf>
    <xf numFmtId="4" fontId="2" fillId="2" borderId="4" xfId="1" applyNumberFormat="1" applyFont="1" applyFill="1" applyBorder="1" applyAlignment="1">
      <alignment horizontal="center" vertical="center" wrapText="1"/>
    </xf>
    <xf numFmtId="4" fontId="3" fillId="0" borderId="4" xfId="1" applyNumberFormat="1" applyFont="1" applyBorder="1" applyAlignment="1">
      <alignment horizontal="right"/>
    </xf>
    <xf numFmtId="4" fontId="6" fillId="0" borderId="4" xfId="1" applyNumberFormat="1" applyFont="1" applyBorder="1" applyAlignment="1">
      <alignment horizontal="right"/>
    </xf>
    <xf numFmtId="4" fontId="3" fillId="0" borderId="12" xfId="1" applyNumberFormat="1" applyFont="1" applyBorder="1" applyAlignment="1">
      <alignment horizontal="right"/>
    </xf>
    <xf numFmtId="4" fontId="3" fillId="3" borderId="12" xfId="1" applyNumberFormat="1" applyFont="1" applyFill="1" applyBorder="1" applyAlignment="1">
      <alignment horizontal="right"/>
    </xf>
    <xf numFmtId="4" fontId="3" fillId="3" borderId="4" xfId="1" applyNumberFormat="1" applyFont="1" applyFill="1" applyBorder="1" applyAlignment="1">
      <alignment horizontal="right"/>
    </xf>
    <xf numFmtId="4" fontId="6" fillId="0" borderId="1" xfId="1" applyNumberFormat="1" applyFont="1" applyBorder="1" applyAlignment="1">
      <alignment horizontal="right"/>
    </xf>
    <xf numFmtId="4" fontId="5" fillId="0" borderId="1" xfId="1" applyNumberFormat="1" applyFont="1" applyBorder="1" applyAlignment="1">
      <alignment horizontal="right"/>
    </xf>
    <xf numFmtId="4" fontId="6" fillId="0" borderId="4" xfId="1" applyNumberFormat="1" applyFont="1" applyBorder="1" applyAlignment="1">
      <alignment horizontal="right" wrapText="1"/>
    </xf>
    <xf numFmtId="4" fontId="6" fillId="0" borderId="4" xfId="1" applyNumberFormat="1" applyFont="1" applyBorder="1">
      <alignment horizontal="justify" vertical="top" wrapText="1"/>
    </xf>
    <xf numFmtId="4" fontId="3" fillId="0" borderId="14" xfId="1" applyNumberFormat="1" applyFont="1" applyBorder="1" applyAlignment="1">
      <alignment horizontal="right"/>
    </xf>
    <xf numFmtId="0" fontId="3" fillId="0" borderId="4" xfId="1" applyFont="1" applyBorder="1">
      <alignment horizontal="justify" vertical="top" wrapText="1"/>
    </xf>
    <xf numFmtId="4" fontId="3" fillId="0" borderId="11" xfId="1" applyNumberFormat="1" applyFont="1" applyBorder="1" applyAlignment="1">
      <alignment horizontal="right"/>
    </xf>
    <xf numFmtId="4" fontId="3" fillId="3" borderId="14" xfId="1" applyNumberFormat="1" applyFont="1" applyFill="1" applyBorder="1" applyAlignment="1">
      <alignment horizontal="right"/>
    </xf>
    <xf numFmtId="4" fontId="3" fillId="0" borderId="15" xfId="1" applyNumberFormat="1" applyFont="1" applyBorder="1" applyAlignment="1">
      <alignment horizontal="right"/>
    </xf>
    <xf numFmtId="4" fontId="3" fillId="0" borderId="4" xfId="1" applyNumberFormat="1" applyFont="1" applyBorder="1" applyAlignment="1">
      <alignment horizontal="right" wrapText="1"/>
    </xf>
    <xf numFmtId="4" fontId="3" fillId="0" borderId="4" xfId="1" applyNumberFormat="1" applyFont="1" applyBorder="1">
      <alignment horizontal="justify" vertical="top" wrapText="1"/>
    </xf>
    <xf numFmtId="4" fontId="3" fillId="0" borderId="4" xfId="1" applyNumberFormat="1" applyFont="1" applyBorder="1" applyAlignment="1">
      <alignment horizontal="right" vertical="top" wrapText="1"/>
    </xf>
    <xf numFmtId="4" fontId="5" fillId="0" borderId="2" xfId="1" applyNumberFormat="1" applyFont="1" applyBorder="1" applyAlignment="1">
      <alignment horizontal="right" wrapText="1"/>
    </xf>
    <xf numFmtId="4" fontId="5" fillId="3" borderId="2" xfId="1" applyNumberFormat="1" applyFont="1" applyFill="1" applyBorder="1" applyAlignment="1">
      <alignment horizontal="right" wrapText="1"/>
    </xf>
    <xf numFmtId="4" fontId="5" fillId="0" borderId="13" xfId="1" applyNumberFormat="1" applyFont="1" applyBorder="1" applyAlignment="1">
      <alignment horizontal="right"/>
    </xf>
    <xf numFmtId="2" fontId="2" fillId="2" borderId="2" xfId="1" applyNumberFormat="1" applyFont="1" applyFill="1" applyBorder="1" applyAlignment="1">
      <alignment horizontal="center" vertical="center" wrapText="1"/>
    </xf>
    <xf numFmtId="2" fontId="5" fillId="3" borderId="2" xfId="1" applyNumberFormat="1" applyFont="1" applyFill="1" applyBorder="1" applyAlignment="1">
      <alignment vertical="justify" wrapText="1"/>
    </xf>
    <xf numFmtId="0" fontId="0" fillId="0" borderId="2" xfId="0" applyBorder="1" applyAlignment="1">
      <alignment horizontal="left"/>
    </xf>
    <xf numFmtId="4" fontId="3" fillId="0" borderId="3" xfId="1" applyNumberFormat="1" applyFont="1" applyBorder="1" applyAlignment="1" applyProtection="1">
      <alignment horizontal="right"/>
      <protection locked="0"/>
    </xf>
    <xf numFmtId="2" fontId="9" fillId="0" borderId="2" xfId="1" applyNumberFormat="1" applyFont="1" applyBorder="1" applyAlignment="1">
      <alignment wrapText="1"/>
    </xf>
    <xf numFmtId="0" fontId="3" fillId="0" borderId="2" xfId="1" applyFont="1" applyBorder="1" applyAlignment="1">
      <alignment horizontal="justify" wrapText="1"/>
    </xf>
    <xf numFmtId="2" fontId="5" fillId="0" borderId="2" xfId="1" applyNumberFormat="1" applyFont="1" applyBorder="1" applyAlignment="1">
      <alignment wrapText="1"/>
    </xf>
    <xf numFmtId="0" fontId="3" fillId="0" borderId="3" xfId="1" applyFont="1" applyBorder="1" applyAlignment="1">
      <alignment horizontal="right" wrapText="1"/>
    </xf>
    <xf numFmtId="2" fontId="5" fillId="0" borderId="3" xfId="1" applyNumberFormat="1" applyFont="1" applyBorder="1" applyAlignment="1">
      <alignment vertical="justify" wrapText="1"/>
    </xf>
    <xf numFmtId="2" fontId="8" fillId="0" borderId="2" xfId="1" applyNumberFormat="1" applyFont="1" applyBorder="1" applyAlignment="1">
      <alignment vertical="top" wrapText="1"/>
    </xf>
    <xf numFmtId="2" fontId="18" fillId="0" borderId="0" xfId="1" applyNumberFormat="1" applyFont="1" applyBorder="1" applyAlignment="1">
      <alignment vertical="top" wrapText="1"/>
    </xf>
    <xf numFmtId="0" fontId="10" fillId="0" borderId="9" xfId="0" applyFont="1" applyBorder="1" applyAlignment="1">
      <alignment vertical="center"/>
    </xf>
    <xf numFmtId="49" fontId="3" fillId="0" borderId="9" xfId="1" applyNumberFormat="1" applyFont="1" applyBorder="1" applyAlignment="1">
      <alignment horizontal="left" vertical="top" wrapText="1"/>
    </xf>
    <xf numFmtId="4" fontId="5" fillId="2" borderId="2" xfId="1" applyNumberFormat="1" applyFont="1" applyFill="1" applyBorder="1" applyAlignment="1">
      <alignment horizontal="center" vertical="center"/>
    </xf>
    <xf numFmtId="4" fontId="5" fillId="0" borderId="3" xfId="1" applyNumberFormat="1" applyFont="1" applyBorder="1" applyAlignment="1" applyProtection="1">
      <alignment horizontal="right"/>
      <protection locked="0"/>
    </xf>
    <xf numFmtId="4" fontId="5" fillId="0" borderId="2" xfId="1" applyNumberFormat="1" applyFont="1" applyBorder="1" applyAlignment="1">
      <alignment horizontal="right"/>
    </xf>
    <xf numFmtId="4" fontId="6" fillId="0" borderId="12" xfId="1" applyNumberFormat="1" applyFont="1" applyBorder="1" applyAlignment="1">
      <alignment horizontal="right" wrapText="1"/>
    </xf>
    <xf numFmtId="4" fontId="3" fillId="0" borderId="14" xfId="1" applyNumberFormat="1" applyFont="1" applyBorder="1" applyAlignment="1" applyProtection="1">
      <alignment horizontal="right"/>
      <protection locked="0"/>
    </xf>
    <xf numFmtId="4" fontId="3" fillId="0" borderId="17" xfId="1" applyNumberFormat="1" applyFont="1" applyBorder="1" applyAlignment="1">
      <alignment horizontal="right"/>
    </xf>
    <xf numFmtId="49" fontId="5" fillId="5" borderId="2" xfId="1" applyNumberFormat="1" applyFont="1" applyFill="1" applyBorder="1" applyAlignment="1">
      <alignment horizontal="left" vertical="top" wrapText="1"/>
    </xf>
    <xf numFmtId="2" fontId="4" fillId="5" borderId="2" xfId="1" applyNumberFormat="1" applyFont="1" applyFill="1" applyBorder="1" applyAlignment="1">
      <alignment vertical="justify" wrapText="1"/>
    </xf>
    <xf numFmtId="0" fontId="3" fillId="5" borderId="2" xfId="1" applyFont="1" applyFill="1" applyBorder="1" applyAlignment="1">
      <alignment horizontal="right" wrapText="1"/>
    </xf>
    <xf numFmtId="4" fontId="5" fillId="5" borderId="2" xfId="1" applyNumberFormat="1" applyFont="1" applyFill="1" applyBorder="1" applyAlignment="1">
      <alignment horizontal="right" wrapText="1"/>
    </xf>
    <xf numFmtId="4" fontId="3" fillId="5" borderId="2" xfId="1" applyNumberFormat="1" applyFont="1" applyFill="1" applyBorder="1" applyAlignment="1" applyProtection="1">
      <alignment horizontal="right"/>
      <protection locked="0"/>
    </xf>
    <xf numFmtId="4" fontId="3" fillId="5" borderId="4" xfId="1" applyNumberFormat="1" applyFont="1" applyFill="1" applyBorder="1" applyAlignment="1">
      <alignment horizontal="right"/>
    </xf>
    <xf numFmtId="2" fontId="5" fillId="5" borderId="2" xfId="1" applyNumberFormat="1" applyFont="1" applyFill="1" applyBorder="1" applyAlignment="1">
      <alignment vertical="justify" wrapText="1"/>
    </xf>
    <xf numFmtId="0" fontId="6" fillId="5" borderId="2" xfId="1" applyFont="1" applyFill="1" applyBorder="1">
      <alignment horizontal="justify" vertical="top" wrapText="1"/>
    </xf>
    <xf numFmtId="4" fontId="6" fillId="5" borderId="2" xfId="1" applyNumberFormat="1" applyFont="1" applyFill="1" applyBorder="1" applyAlignment="1" applyProtection="1">
      <alignment horizontal="right"/>
      <protection locked="0"/>
    </xf>
    <xf numFmtId="4" fontId="6" fillId="5" borderId="4" xfId="1" applyNumberFormat="1" applyFont="1" applyFill="1" applyBorder="1" applyAlignment="1">
      <alignment horizontal="right"/>
    </xf>
    <xf numFmtId="4" fontId="5" fillId="5" borderId="2" xfId="1" applyNumberFormat="1" applyFont="1" applyFill="1" applyBorder="1" applyAlignment="1" applyProtection="1">
      <alignment horizontal="right"/>
      <protection locked="0"/>
    </xf>
    <xf numFmtId="4" fontId="3" fillId="5" borderId="4" xfId="1" applyNumberFormat="1" applyFont="1" applyFill="1" applyBorder="1" applyAlignment="1" applyProtection="1">
      <alignment horizontal="right"/>
      <protection locked="0"/>
    </xf>
    <xf numFmtId="2" fontId="5" fillId="5" borderId="2" xfId="1" applyNumberFormat="1" applyFont="1" applyFill="1" applyBorder="1" applyAlignment="1">
      <alignment vertical="center" wrapText="1"/>
    </xf>
    <xf numFmtId="49" fontId="4" fillId="5" borderId="2" xfId="1" applyNumberFormat="1" applyFont="1" applyFill="1" applyBorder="1" applyAlignment="1">
      <alignment horizontal="left" vertical="top" wrapText="1"/>
    </xf>
    <xf numFmtId="2" fontId="19" fillId="0" borderId="2" xfId="1" applyNumberFormat="1" applyFont="1" applyBorder="1" applyAlignment="1">
      <alignment vertical="justify" wrapText="1"/>
    </xf>
    <xf numFmtId="4" fontId="6" fillId="0" borderId="9" xfId="1" applyNumberFormat="1" applyFont="1" applyBorder="1" applyAlignment="1" applyProtection="1">
      <alignment horizontal="right"/>
      <protection locked="0"/>
    </xf>
    <xf numFmtId="4" fontId="3" fillId="0" borderId="9" xfId="1" applyNumberFormat="1" applyFont="1" applyBorder="1" applyAlignment="1">
      <alignment horizontal="right"/>
    </xf>
    <xf numFmtId="4" fontId="5" fillId="0" borderId="9" xfId="1" applyNumberFormat="1" applyFont="1" applyBorder="1" applyAlignment="1">
      <alignment horizontal="right"/>
    </xf>
    <xf numFmtId="4" fontId="3" fillId="0" borderId="0" xfId="1" applyNumberFormat="1" applyFont="1" applyBorder="1" applyAlignment="1" applyProtection="1">
      <alignment horizontal="right"/>
      <protection locked="0"/>
    </xf>
    <xf numFmtId="4" fontId="5" fillId="0" borderId="0" xfId="1" applyNumberFormat="1" applyFont="1" applyBorder="1" applyAlignment="1">
      <alignment horizontal="right"/>
    </xf>
    <xf numFmtId="2" fontId="6" fillId="3" borderId="2" xfId="1" applyNumberFormat="1" applyFont="1" applyFill="1" applyBorder="1" applyAlignment="1">
      <alignment vertical="center" wrapText="1"/>
    </xf>
    <xf numFmtId="4" fontId="3" fillId="3" borderId="11" xfId="1" applyNumberFormat="1" applyFont="1" applyFill="1" applyBorder="1" applyAlignment="1">
      <alignment horizontal="right"/>
    </xf>
    <xf numFmtId="4" fontId="6" fillId="3" borderId="2" xfId="1" applyNumberFormat="1" applyFont="1" applyFill="1" applyBorder="1" applyAlignment="1" applyProtection="1">
      <alignment horizontal="right"/>
      <protection locked="0"/>
    </xf>
    <xf numFmtId="4" fontId="6" fillId="3" borderId="1" xfId="1" applyNumberFormat="1" applyFont="1" applyFill="1" applyBorder="1" applyAlignment="1">
      <alignment horizontal="right"/>
    </xf>
    <xf numFmtId="2" fontId="3" fillId="3" borderId="2" xfId="1" applyNumberFormat="1" applyFont="1" applyFill="1" applyBorder="1" applyAlignment="1">
      <alignment vertical="justify" wrapText="1"/>
    </xf>
    <xf numFmtId="4" fontId="5" fillId="3" borderId="1" xfId="1" applyNumberFormat="1" applyFont="1" applyFill="1" applyBorder="1" applyAlignment="1">
      <alignment horizontal="right"/>
    </xf>
    <xf numFmtId="4" fontId="3" fillId="0" borderId="12" xfId="1" applyNumberFormat="1" applyFont="1" applyBorder="1" applyAlignment="1" applyProtection="1">
      <alignment horizontal="right"/>
      <protection locked="0"/>
    </xf>
    <xf numFmtId="4" fontId="5" fillId="3" borderId="2" xfId="1" applyNumberFormat="1" applyFont="1" applyFill="1" applyBorder="1" applyAlignment="1">
      <alignment horizontal="right"/>
    </xf>
    <xf numFmtId="4" fontId="5" fillId="0" borderId="4" xfId="1" applyNumberFormat="1" applyFont="1" applyBorder="1" applyAlignment="1">
      <alignment horizontal="center" wrapText="1"/>
    </xf>
    <xf numFmtId="4" fontId="5" fillId="0" borderId="1" xfId="1" applyNumberFormat="1" applyFont="1" applyBorder="1" applyAlignment="1">
      <alignment horizontal="center" wrapText="1"/>
    </xf>
    <xf numFmtId="2" fontId="5" fillId="0" borderId="4" xfId="1" applyNumberFormat="1" applyFont="1" applyBorder="1" applyAlignment="1">
      <alignment horizontal="left" vertical="justify" wrapText="1"/>
    </xf>
    <xf numFmtId="2" fontId="5" fillId="0" borderId="1" xfId="1" applyNumberFormat="1" applyFont="1" applyBorder="1" applyAlignment="1">
      <alignment horizontal="left" vertical="justify" wrapText="1"/>
    </xf>
    <xf numFmtId="2" fontId="5" fillId="0" borderId="6" xfId="1" applyNumberFormat="1" applyFont="1" applyBorder="1" applyAlignment="1">
      <alignment horizontal="left" vertical="justify" wrapText="1"/>
    </xf>
    <xf numFmtId="0" fontId="0" fillId="0" borderId="9" xfId="0" applyBorder="1"/>
    <xf numFmtId="0" fontId="10" fillId="0" borderId="18" xfId="0" applyFont="1" applyBorder="1" applyAlignment="1">
      <alignment vertical="center"/>
    </xf>
    <xf numFmtId="0" fontId="10" fillId="0" borderId="23" xfId="0" applyFont="1" applyBorder="1" applyAlignment="1">
      <alignment vertical="center"/>
    </xf>
    <xf numFmtId="0" fontId="10" fillId="0" borderId="22" xfId="0" applyFont="1" applyFill="1" applyBorder="1" applyAlignment="1">
      <alignment vertical="center" wrapText="1"/>
    </xf>
    <xf numFmtId="0" fontId="14" fillId="0" borderId="13" xfId="0" applyFont="1" applyBorder="1" applyAlignment="1">
      <alignment vertical="center" wrapText="1"/>
    </xf>
    <xf numFmtId="4" fontId="3" fillId="0" borderId="9" xfId="1" applyNumberFormat="1" applyFont="1" applyBorder="1" applyAlignment="1" applyProtection="1">
      <alignment horizontal="right"/>
      <protection locked="0"/>
    </xf>
    <xf numFmtId="4" fontId="5" fillId="0" borderId="9" xfId="1" applyNumberFormat="1" applyFont="1" applyBorder="1" applyAlignment="1" applyProtection="1">
      <alignment horizontal="right"/>
      <protection locked="0"/>
    </xf>
    <xf numFmtId="0" fontId="3" fillId="0" borderId="9" xfId="1" applyFont="1" applyBorder="1" applyAlignment="1">
      <alignment horizontal="right"/>
    </xf>
    <xf numFmtId="0" fontId="3" fillId="0" borderId="9" xfId="1" applyFont="1" applyBorder="1" applyAlignment="1">
      <alignment horizontal="right" wrapText="1"/>
    </xf>
    <xf numFmtId="3" fontId="6" fillId="3" borderId="4" xfId="1" applyNumberFormat="1" applyFont="1" applyFill="1" applyBorder="1" applyAlignment="1">
      <alignment horizontal="left" vertical="top" wrapText="1"/>
    </xf>
    <xf numFmtId="2" fontId="6" fillId="3" borderId="0" xfId="1" applyNumberFormat="1" applyFont="1" applyFill="1" applyBorder="1" applyAlignment="1">
      <alignment vertical="top" wrapText="1"/>
    </xf>
    <xf numFmtId="4" fontId="6" fillId="0" borderId="0" xfId="1" applyNumberFormat="1" applyFont="1" applyBorder="1" applyAlignment="1">
      <alignment horizontal="right"/>
    </xf>
    <xf numFmtId="0" fontId="28" fillId="0" borderId="0" xfId="0" applyFont="1"/>
    <xf numFmtId="4" fontId="0" fillId="0" borderId="0" xfId="0" applyNumberFormat="1"/>
    <xf numFmtId="4" fontId="3" fillId="0" borderId="2" xfId="1" applyNumberFormat="1" applyFont="1" applyBorder="1" applyAlignment="1">
      <alignment vertical="top" wrapText="1"/>
    </xf>
    <xf numFmtId="4" fontId="2" fillId="0" borderId="2" xfId="1" applyNumberFormat="1" applyFont="1" applyBorder="1" applyAlignment="1">
      <alignment horizontal="right" wrapText="1"/>
    </xf>
    <xf numFmtId="4" fontId="5" fillId="0" borderId="2" xfId="1" applyNumberFormat="1" applyFont="1" applyBorder="1" applyAlignment="1">
      <alignment vertical="justify" wrapText="1"/>
    </xf>
    <xf numFmtId="49" fontId="2" fillId="6" borderId="2" xfId="1" applyNumberFormat="1" applyFont="1" applyFill="1" applyBorder="1" applyAlignment="1">
      <alignment horizontal="center" vertical="center"/>
    </xf>
    <xf numFmtId="49" fontId="5" fillId="3" borderId="2" xfId="1" applyNumberFormat="1" applyFont="1" applyFill="1" applyBorder="1" applyAlignment="1">
      <alignment horizontal="left" vertical="top" wrapText="1"/>
    </xf>
    <xf numFmtId="3" fontId="3" fillId="3" borderId="2" xfId="1" applyNumberFormat="1" applyFont="1" applyFill="1" applyBorder="1" applyAlignment="1">
      <alignment horizontal="left" vertical="top" wrapText="1"/>
    </xf>
    <xf numFmtId="3" fontId="6" fillId="3" borderId="2" xfId="1" applyNumberFormat="1" applyFont="1" applyFill="1" applyBorder="1" applyAlignment="1">
      <alignment horizontal="left" vertical="top" wrapText="1"/>
    </xf>
    <xf numFmtId="49" fontId="6" fillId="3" borderId="2" xfId="1" applyNumberFormat="1" applyFont="1" applyFill="1" applyBorder="1" applyAlignment="1">
      <alignment horizontal="left" vertical="top" wrapText="1"/>
    </xf>
    <xf numFmtId="0" fontId="6" fillId="3" borderId="2" xfId="1" applyFont="1" applyFill="1" applyBorder="1">
      <alignment horizontal="justify" vertical="top" wrapText="1"/>
    </xf>
    <xf numFmtId="49" fontId="3" fillId="3" borderId="4" xfId="1" applyNumberFormat="1" applyFont="1" applyFill="1" applyBorder="1" applyAlignment="1">
      <alignment horizontal="left" vertical="top" wrapText="1"/>
    </xf>
    <xf numFmtId="1" fontId="2" fillId="3" borderId="2" xfId="1" applyNumberFormat="1" applyFont="1" applyFill="1" applyBorder="1" applyAlignment="1">
      <alignment horizontal="left" vertical="top" wrapText="1"/>
    </xf>
    <xf numFmtId="49" fontId="3" fillId="3" borderId="2" xfId="1" applyNumberFormat="1" applyFont="1" applyFill="1" applyBorder="1" applyAlignment="1">
      <alignment horizontal="left" vertical="top"/>
    </xf>
    <xf numFmtId="0" fontId="10" fillId="3" borderId="9" xfId="0" applyFont="1" applyFill="1" applyBorder="1" applyAlignment="1">
      <alignment horizontal="left"/>
    </xf>
    <xf numFmtId="0" fontId="10" fillId="3" borderId="10" xfId="0" applyFont="1" applyFill="1" applyBorder="1" applyAlignment="1">
      <alignment horizontal="left"/>
    </xf>
    <xf numFmtId="0" fontId="0" fillId="3" borderId="5" xfId="0" applyFill="1" applyBorder="1"/>
    <xf numFmtId="0" fontId="3" fillId="0" borderId="6" xfId="1" applyFont="1" applyBorder="1" applyAlignment="1">
      <alignment vertical="center"/>
    </xf>
    <xf numFmtId="0" fontId="3" fillId="0" borderId="6" xfId="1" applyFont="1" applyBorder="1">
      <alignment horizontal="justify" vertical="top" wrapText="1"/>
    </xf>
    <xf numFmtId="0" fontId="3" fillId="0" borderId="6" xfId="1" applyFont="1" applyFill="1" applyBorder="1">
      <alignment horizontal="justify" vertical="top" wrapText="1"/>
    </xf>
    <xf numFmtId="0" fontId="3" fillId="3" borderId="6" xfId="1" applyFont="1" applyFill="1" applyBorder="1">
      <alignment horizontal="justify" vertical="top" wrapText="1"/>
    </xf>
    <xf numFmtId="0" fontId="6" fillId="0" borderId="6" xfId="1" applyFont="1" applyBorder="1">
      <alignment horizontal="justify" vertical="top" wrapText="1"/>
    </xf>
    <xf numFmtId="49" fontId="3" fillId="0" borderId="8" xfId="1" applyNumberFormat="1" applyFont="1" applyBorder="1" applyAlignment="1">
      <alignment horizontal="left" vertical="top"/>
    </xf>
    <xf numFmtId="2" fontId="3" fillId="0" borderId="8" xfId="1" applyNumberFormat="1" applyFont="1" applyBorder="1" applyAlignment="1">
      <alignment vertical="justify" wrapText="1"/>
    </xf>
    <xf numFmtId="0" fontId="3" fillId="0" borderId="8" xfId="1" applyFont="1" applyBorder="1" applyAlignment="1">
      <alignment horizontal="right"/>
    </xf>
    <xf numFmtId="4" fontId="5" fillId="0" borderId="8" xfId="1" applyNumberFormat="1" applyFont="1" applyBorder="1" applyAlignment="1">
      <alignment horizontal="right"/>
    </xf>
    <xf numFmtId="4" fontId="3" fillId="0" borderId="8" xfId="1" applyNumberFormat="1" applyFont="1" applyBorder="1" applyAlignment="1">
      <alignment horizontal="right"/>
    </xf>
    <xf numFmtId="49" fontId="2" fillId="2" borderId="9" xfId="1" applyNumberFormat="1" applyFont="1" applyFill="1" applyBorder="1" applyAlignment="1">
      <alignment horizontal="center" vertical="center"/>
    </xf>
    <xf numFmtId="2" fontId="2" fillId="2" borderId="9" xfId="1" applyNumberFormat="1" applyFont="1" applyFill="1" applyBorder="1" applyAlignment="1">
      <alignment horizontal="center" vertical="center" wrapText="1"/>
    </xf>
    <xf numFmtId="0" fontId="2" fillId="2" borderId="9" xfId="1" applyFont="1" applyFill="1" applyBorder="1" applyAlignment="1">
      <alignment horizontal="center" vertical="center" wrapText="1"/>
    </xf>
    <xf numFmtId="4" fontId="5" fillId="2" borderId="9" xfId="1" applyNumberFormat="1" applyFont="1" applyFill="1" applyBorder="1" applyAlignment="1">
      <alignment horizontal="center" vertical="center"/>
    </xf>
    <xf numFmtId="4" fontId="2" fillId="2" borderId="9" xfId="1" applyNumberFormat="1" applyFont="1" applyFill="1" applyBorder="1" applyAlignment="1">
      <alignment horizontal="center" vertical="center" wrapText="1"/>
    </xf>
    <xf numFmtId="0" fontId="28" fillId="0" borderId="9" xfId="0" applyFont="1" applyBorder="1"/>
    <xf numFmtId="49" fontId="4" fillId="5" borderId="9" xfId="1" applyNumberFormat="1" applyFont="1" applyFill="1" applyBorder="1" applyAlignment="1">
      <alignment horizontal="left" vertical="top" wrapText="1"/>
    </xf>
    <xf numFmtId="2" fontId="4" fillId="5" borderId="9" xfId="1" applyNumberFormat="1" applyFont="1" applyFill="1" applyBorder="1" applyAlignment="1">
      <alignment vertical="justify" wrapText="1"/>
    </xf>
    <xf numFmtId="0" fontId="3" fillId="5" borderId="9" xfId="1" applyFont="1" applyFill="1" applyBorder="1" applyAlignment="1">
      <alignment horizontal="right" wrapText="1"/>
    </xf>
    <xf numFmtId="4" fontId="5" fillId="5" borderId="9" xfId="1" applyNumberFormat="1" applyFont="1" applyFill="1" applyBorder="1" applyAlignment="1">
      <alignment horizontal="right" wrapText="1"/>
    </xf>
    <xf numFmtId="4" fontId="3" fillId="5" borderId="9" xfId="1" applyNumberFormat="1" applyFont="1" applyFill="1" applyBorder="1" applyAlignment="1" applyProtection="1">
      <alignment horizontal="right"/>
      <protection locked="0"/>
    </xf>
    <xf numFmtId="4" fontId="3" fillId="5" borderId="9" xfId="1" applyNumberFormat="1" applyFont="1" applyFill="1" applyBorder="1" applyAlignment="1">
      <alignment horizontal="right"/>
    </xf>
    <xf numFmtId="49" fontId="3" fillId="3" borderId="9" xfId="1" applyNumberFormat="1" applyFont="1" applyFill="1" applyBorder="1" applyAlignment="1">
      <alignment horizontal="left" vertical="top" wrapText="1"/>
    </xf>
    <xf numFmtId="2" fontId="5" fillId="3" borderId="9" xfId="1" applyNumberFormat="1" applyFont="1" applyFill="1" applyBorder="1" applyAlignment="1">
      <alignment vertical="justify" wrapText="1"/>
    </xf>
    <xf numFmtId="0" fontId="3" fillId="3" borderId="9" xfId="1" applyFont="1" applyFill="1" applyBorder="1" applyAlignment="1">
      <alignment horizontal="right" wrapText="1"/>
    </xf>
    <xf numFmtId="4" fontId="5" fillId="3" borderId="9" xfId="1" applyNumberFormat="1" applyFont="1" applyFill="1" applyBorder="1" applyAlignment="1">
      <alignment horizontal="right" wrapText="1"/>
    </xf>
    <xf numFmtId="4" fontId="3" fillId="3" borderId="9" xfId="1" applyNumberFormat="1" applyFont="1" applyFill="1" applyBorder="1" applyAlignment="1" applyProtection="1">
      <alignment horizontal="right"/>
      <protection locked="0"/>
    </xf>
    <xf numFmtId="4" fontId="3" fillId="3" borderId="9" xfId="1" applyNumberFormat="1" applyFont="1" applyFill="1" applyBorder="1" applyAlignment="1">
      <alignment horizontal="right"/>
    </xf>
    <xf numFmtId="49" fontId="5" fillId="5" borderId="9" xfId="1" applyNumberFormat="1" applyFont="1" applyFill="1" applyBorder="1" applyAlignment="1">
      <alignment horizontal="left" vertical="top" wrapText="1"/>
    </xf>
    <xf numFmtId="2" fontId="5" fillId="5" borderId="9" xfId="1" applyNumberFormat="1" applyFont="1" applyFill="1" applyBorder="1" applyAlignment="1">
      <alignment vertical="justify" wrapText="1"/>
    </xf>
    <xf numFmtId="0" fontId="6" fillId="5" borderId="9" xfId="1" applyFont="1" applyFill="1" applyBorder="1">
      <alignment horizontal="justify" vertical="top" wrapText="1"/>
    </xf>
    <xf numFmtId="4" fontId="6" fillId="5" borderId="9" xfId="1" applyNumberFormat="1" applyFont="1" applyFill="1" applyBorder="1" applyAlignment="1" applyProtection="1">
      <alignment horizontal="right"/>
      <protection locked="0"/>
    </xf>
    <xf numFmtId="4" fontId="6" fillId="5" borderId="9" xfId="1" applyNumberFormat="1" applyFont="1" applyFill="1" applyBorder="1" applyAlignment="1">
      <alignment horizontal="right"/>
    </xf>
    <xf numFmtId="2" fontId="5" fillId="0" borderId="9" xfId="1" applyNumberFormat="1" applyFont="1" applyBorder="1" applyAlignment="1">
      <alignment vertical="justify" wrapText="1"/>
    </xf>
    <xf numFmtId="2" fontId="6" fillId="3" borderId="9" xfId="1" applyNumberFormat="1" applyFont="1" applyFill="1" applyBorder="1" applyAlignment="1">
      <alignment vertical="top" wrapText="1"/>
    </xf>
    <xf numFmtId="4" fontId="6" fillId="0" borderId="9" xfId="1" applyNumberFormat="1" applyFont="1" applyBorder="1" applyAlignment="1">
      <alignment horizontal="right"/>
    </xf>
    <xf numFmtId="2" fontId="3" fillId="0" borderId="9" xfId="1" applyNumberFormat="1" applyFont="1" applyBorder="1" applyAlignment="1">
      <alignment vertical="top" wrapText="1"/>
    </xf>
    <xf numFmtId="0" fontId="3" fillId="0" borderId="9" xfId="1" applyFont="1" applyBorder="1" applyAlignment="1">
      <alignment horizontal="left" vertical="top" wrapText="1"/>
    </xf>
    <xf numFmtId="4" fontId="3" fillId="0" borderId="9" xfId="1" applyNumberFormat="1" applyFont="1" applyBorder="1" applyAlignment="1">
      <alignment horizontal="right" wrapText="1"/>
    </xf>
    <xf numFmtId="0" fontId="5" fillId="0" borderId="9" xfId="1" applyFont="1" applyBorder="1" applyAlignment="1">
      <alignment horizontal="left" vertical="top" wrapText="1"/>
    </xf>
    <xf numFmtId="0" fontId="5" fillId="0" borderId="9" xfId="1" applyFont="1" applyBorder="1" applyAlignment="1">
      <alignment horizontal="right" wrapText="1"/>
    </xf>
    <xf numFmtId="4" fontId="5" fillId="0" borderId="9" xfId="1" applyNumberFormat="1" applyFont="1" applyBorder="1" applyAlignment="1">
      <alignment horizontal="right" wrapText="1"/>
    </xf>
    <xf numFmtId="49" fontId="3" fillId="0" borderId="9" xfId="1" applyNumberFormat="1" applyFont="1" applyBorder="1" applyAlignment="1">
      <alignment horizontal="left" vertical="top"/>
    </xf>
    <xf numFmtId="2" fontId="3" fillId="0" borderId="9" xfId="1" applyNumberFormat="1" applyFont="1" applyBorder="1" applyAlignment="1">
      <alignment vertical="justify" wrapText="1"/>
    </xf>
    <xf numFmtId="2" fontId="13" fillId="0" borderId="9" xfId="1" applyNumberFormat="1" applyFont="1" applyBorder="1" applyAlignment="1">
      <alignment vertical="center" wrapText="1"/>
    </xf>
    <xf numFmtId="49" fontId="6" fillId="0" borderId="2" xfId="1" applyNumberFormat="1" applyFont="1" applyFill="1" applyBorder="1" applyAlignment="1">
      <alignment horizontal="left" vertical="top" wrapText="1"/>
    </xf>
    <xf numFmtId="0" fontId="6" fillId="0" borderId="2" xfId="1" applyFont="1" applyFill="1" applyBorder="1">
      <alignment horizontal="justify" vertical="top" wrapText="1"/>
    </xf>
    <xf numFmtId="49" fontId="3" fillId="0" borderId="2" xfId="1" applyNumberFormat="1" applyFont="1" applyFill="1" applyBorder="1" applyAlignment="1">
      <alignment horizontal="left" vertical="top" wrapText="1"/>
    </xf>
    <xf numFmtId="3" fontId="3" fillId="0" borderId="2" xfId="1" applyNumberFormat="1" applyFont="1" applyFill="1" applyBorder="1" applyAlignment="1">
      <alignment horizontal="left" vertical="top" wrapText="1"/>
    </xf>
    <xf numFmtId="4" fontId="3" fillId="0" borderId="11" xfId="1" applyNumberFormat="1" applyFont="1" applyBorder="1" applyAlignment="1" applyProtection="1">
      <alignment horizontal="right"/>
      <protection locked="0"/>
    </xf>
    <xf numFmtId="4" fontId="3" fillId="0" borderId="21" xfId="1" applyNumberFormat="1" applyFont="1" applyBorder="1" applyAlignment="1">
      <alignment horizontal="right"/>
    </xf>
    <xf numFmtId="1" fontId="2" fillId="0" borderId="2" xfId="1" applyNumberFormat="1" applyFont="1" applyBorder="1" applyAlignment="1">
      <alignment horizontal="left" vertical="top" wrapText="1"/>
    </xf>
    <xf numFmtId="4" fontId="3" fillId="0" borderId="2" xfId="1" applyNumberFormat="1" applyFont="1" applyBorder="1" applyAlignment="1">
      <alignment horizontal="left" vertical="top" wrapText="1"/>
    </xf>
    <xf numFmtId="4" fontId="3" fillId="0" borderId="2" xfId="1" applyNumberFormat="1" applyFont="1" applyBorder="1" applyAlignment="1">
      <alignment horizontal="left" vertical="center" wrapText="1"/>
    </xf>
    <xf numFmtId="0" fontId="10" fillId="0" borderId="18" xfId="0" applyFont="1" applyBorder="1" applyAlignment="1">
      <alignment horizontal="left"/>
    </xf>
    <xf numFmtId="0" fontId="0" fillId="0" borderId="13" xfId="0" applyBorder="1"/>
    <xf numFmtId="0" fontId="3" fillId="0" borderId="24" xfId="1" applyFont="1" applyBorder="1" applyAlignment="1">
      <alignment horizontal="right" wrapText="1"/>
    </xf>
    <xf numFmtId="4" fontId="5" fillId="0" borderId="7" xfId="1" applyNumberFormat="1" applyFont="1" applyBorder="1" applyAlignment="1" applyProtection="1">
      <alignment horizontal="right"/>
      <protection locked="0"/>
    </xf>
    <xf numFmtId="4" fontId="3" fillId="0" borderId="7" xfId="1" applyNumberFormat="1" applyFont="1" applyBorder="1" applyAlignment="1" applyProtection="1">
      <alignment horizontal="right"/>
      <protection locked="0"/>
    </xf>
    <xf numFmtId="4" fontId="3" fillId="0" borderId="7" xfId="1" applyNumberFormat="1" applyFont="1" applyBorder="1" applyAlignment="1">
      <alignment horizontal="right"/>
    </xf>
    <xf numFmtId="3" fontId="3" fillId="0" borderId="2" xfId="1" applyNumberFormat="1" applyFont="1" applyBorder="1" applyAlignment="1">
      <alignment horizontal="left" vertical="top" wrapText="1"/>
    </xf>
    <xf numFmtId="4" fontId="3" fillId="0" borderId="6" xfId="1" applyNumberFormat="1" applyFont="1" applyBorder="1">
      <alignment horizontal="justify" vertical="top" wrapText="1"/>
    </xf>
    <xf numFmtId="1" fontId="5" fillId="5" borderId="2" xfId="1" applyNumberFormat="1" applyFont="1" applyFill="1" applyBorder="1" applyAlignment="1">
      <alignment horizontal="left" vertical="top" wrapText="1"/>
    </xf>
    <xf numFmtId="4" fontId="5" fillId="5" borderId="2" xfId="1" applyNumberFormat="1" applyFont="1" applyFill="1" applyBorder="1" applyAlignment="1">
      <alignment vertical="justify" wrapText="1"/>
    </xf>
    <xf numFmtId="4" fontId="3" fillId="5" borderId="2" xfId="1" applyNumberFormat="1" applyFont="1" applyFill="1" applyBorder="1" applyAlignment="1">
      <alignment horizontal="right" wrapText="1"/>
    </xf>
    <xf numFmtId="4" fontId="2" fillId="5" borderId="2" xfId="1" applyNumberFormat="1" applyFont="1" applyFill="1" applyBorder="1" applyAlignment="1">
      <alignment horizontal="right" wrapText="1"/>
    </xf>
    <xf numFmtId="4" fontId="3" fillId="0" borderId="2" xfId="1" applyNumberFormat="1" applyFont="1" applyBorder="1" applyAlignment="1">
      <alignment vertical="justify" wrapText="1"/>
    </xf>
    <xf numFmtId="4" fontId="6" fillId="0" borderId="3" xfId="1" applyNumberFormat="1" applyFont="1" applyBorder="1" applyAlignment="1">
      <alignment vertical="justify" wrapText="1"/>
    </xf>
    <xf numFmtId="1" fontId="2" fillId="0" borderId="4" xfId="1" applyNumberFormat="1" applyFont="1" applyBorder="1" applyAlignment="1">
      <alignment horizontal="left" vertical="top" wrapText="1"/>
    </xf>
    <xf numFmtId="4" fontId="5" fillId="0" borderId="5" xfId="1" applyNumberFormat="1" applyFont="1" applyBorder="1" applyAlignment="1">
      <alignment vertical="justify" wrapText="1"/>
    </xf>
    <xf numFmtId="4" fontId="3" fillId="0" borderId="6" xfId="1" applyNumberFormat="1" applyFont="1" applyBorder="1" applyAlignment="1">
      <alignment horizontal="right" wrapText="1"/>
    </xf>
    <xf numFmtId="4" fontId="3" fillId="0" borderId="13" xfId="1" applyNumberFormat="1" applyFont="1" applyBorder="1" applyAlignment="1">
      <alignment horizontal="right"/>
    </xf>
    <xf numFmtId="49" fontId="3" fillId="3" borderId="3" xfId="1" applyNumberFormat="1" applyFont="1" applyFill="1" applyBorder="1" applyAlignment="1">
      <alignment horizontal="left" vertical="top"/>
    </xf>
    <xf numFmtId="2" fontId="3" fillId="0" borderId="3" xfId="1" applyNumberFormat="1" applyFont="1" applyBorder="1" applyAlignment="1">
      <alignment vertical="justify" wrapText="1"/>
    </xf>
    <xf numFmtId="0" fontId="3" fillId="0" borderId="3" xfId="1" applyFont="1" applyBorder="1" applyAlignment="1">
      <alignment horizontal="right"/>
    </xf>
    <xf numFmtId="4" fontId="5" fillId="0" borderId="3" xfId="1" applyNumberFormat="1" applyFont="1" applyBorder="1" applyAlignment="1">
      <alignment horizontal="right"/>
    </xf>
    <xf numFmtId="49" fontId="3" fillId="3" borderId="11" xfId="1" applyNumberFormat="1" applyFont="1" applyFill="1" applyBorder="1" applyAlignment="1">
      <alignment horizontal="left" vertical="top" wrapText="1"/>
    </xf>
    <xf numFmtId="0" fontId="22" fillId="0" borderId="0" xfId="8" applyFont="1" applyAlignment="1">
      <alignment horizontal="center"/>
    </xf>
    <xf numFmtId="0" fontId="29" fillId="0" borderId="0" xfId="8"/>
    <xf numFmtId="0" fontId="22" fillId="0" borderId="0" xfId="8" applyFont="1"/>
    <xf numFmtId="0" fontId="31" fillId="0" borderId="0" xfId="8" applyFont="1" applyBorder="1" applyAlignment="1">
      <alignment horizontal="center" vertical="top"/>
    </xf>
    <xf numFmtId="0" fontId="32" fillId="0" borderId="0" xfId="8" applyFont="1"/>
    <xf numFmtId="0" fontId="31" fillId="0" borderId="0" xfId="8" applyFont="1" applyBorder="1" applyAlignment="1">
      <alignment horizontal="center"/>
    </xf>
    <xf numFmtId="0" fontId="31" fillId="0" borderId="0" xfId="8" applyFont="1" applyBorder="1" applyAlignment="1">
      <alignment horizontal="right"/>
    </xf>
    <xf numFmtId="0" fontId="31" fillId="0" borderId="0" xfId="8" applyFont="1" applyBorder="1"/>
    <xf numFmtId="0" fontId="31" fillId="0" borderId="0" xfId="8" applyFont="1"/>
    <xf numFmtId="0" fontId="33" fillId="0" borderId="0" xfId="8" applyFont="1" applyBorder="1" applyAlignment="1">
      <alignment horizontal="center" vertical="top"/>
    </xf>
    <xf numFmtId="0" fontId="34" fillId="0" borderId="0" xfId="8" applyFont="1"/>
    <xf numFmtId="0" fontId="33" fillId="0" borderId="0" xfId="8" applyFont="1" applyBorder="1" applyAlignment="1">
      <alignment horizontal="center"/>
    </xf>
    <xf numFmtId="0" fontId="33" fillId="0" borderId="0" xfId="8" applyFont="1" applyBorder="1" applyAlignment="1">
      <alignment horizontal="right"/>
    </xf>
    <xf numFmtId="0" fontId="33" fillId="0" borderId="0" xfId="8" applyFont="1" applyBorder="1"/>
    <xf numFmtId="0" fontId="33" fillId="0" borderId="0" xfId="8" applyFont="1"/>
    <xf numFmtId="0" fontId="22" fillId="0" borderId="0" xfId="8" applyFont="1" applyBorder="1" applyAlignment="1">
      <alignment horizontal="center" vertical="top"/>
    </xf>
    <xf numFmtId="0" fontId="22" fillId="0" borderId="0" xfId="8" applyFont="1" applyBorder="1"/>
    <xf numFmtId="0" fontId="29" fillId="0" borderId="0" xfId="8" applyFont="1"/>
    <xf numFmtId="0" fontId="35" fillId="0" borderId="0" xfId="8" applyFont="1" applyAlignment="1">
      <alignment horizontal="center"/>
    </xf>
    <xf numFmtId="0" fontId="35" fillId="0" borderId="0" xfId="8" applyFont="1"/>
    <xf numFmtId="1" fontId="35" fillId="0" borderId="0" xfId="8" applyNumberFormat="1" applyFont="1" applyAlignment="1">
      <alignment horizontal="center"/>
    </xf>
    <xf numFmtId="0" fontId="3" fillId="0" borderId="0" xfId="8" applyFont="1"/>
    <xf numFmtId="0" fontId="22" fillId="0" borderId="0" xfId="8" applyFont="1" applyAlignment="1">
      <alignment horizontal="justify" vertical="top" wrapText="1"/>
    </xf>
    <xf numFmtId="0" fontId="35" fillId="0" borderId="0" xfId="8" applyFont="1" applyBorder="1"/>
    <xf numFmtId="0" fontId="29" fillId="0" borderId="0" xfId="8" applyBorder="1"/>
    <xf numFmtId="0" fontId="27" fillId="0" borderId="0" xfId="8" applyFont="1"/>
    <xf numFmtId="0" fontId="29" fillId="0" borderId="0" xfId="8" applyAlignment="1">
      <alignment horizontal="center"/>
    </xf>
    <xf numFmtId="49" fontId="29" fillId="0" borderId="0" xfId="8" applyNumberFormat="1" applyBorder="1"/>
    <xf numFmtId="0" fontId="38" fillId="0" borderId="0" xfId="8" applyFont="1"/>
    <xf numFmtId="2" fontId="5" fillId="0" borderId="5" xfId="1" applyNumberFormat="1" applyFont="1" applyBorder="1" applyAlignment="1">
      <alignment horizontal="right" vertical="justify" wrapText="1"/>
    </xf>
    <xf numFmtId="49" fontId="3" fillId="3" borderId="4" xfId="1" applyNumberFormat="1" applyFont="1" applyFill="1" applyBorder="1" applyAlignment="1">
      <alignment horizontal="center" vertical="top" wrapText="1"/>
    </xf>
    <xf numFmtId="49" fontId="5" fillId="2" borderId="2" xfId="1" applyNumberFormat="1" applyFont="1" applyFill="1" applyBorder="1" applyAlignment="1">
      <alignment horizontal="center" vertical="center"/>
    </xf>
    <xf numFmtId="49" fontId="5" fillId="0" borderId="2" xfId="1" applyNumberFormat="1" applyFont="1" applyBorder="1" applyAlignment="1">
      <alignment horizontal="left" vertical="top" wrapText="1"/>
    </xf>
    <xf numFmtId="49" fontId="5" fillId="0" borderId="4" xfId="1" applyNumberFormat="1" applyFont="1" applyBorder="1" applyAlignment="1">
      <alignment horizontal="left" vertical="top" wrapText="1"/>
    </xf>
    <xf numFmtId="49" fontId="5" fillId="0" borderId="2" xfId="1" applyNumberFormat="1" applyFont="1" applyBorder="1" applyAlignment="1">
      <alignment horizontal="left" vertical="top"/>
    </xf>
    <xf numFmtId="0" fontId="14" fillId="0" borderId="9" xfId="0" applyFont="1" applyBorder="1" applyAlignment="1">
      <alignment horizontal="right" vertical="center" wrapText="1"/>
    </xf>
    <xf numFmtId="0" fontId="40" fillId="0" borderId="0" xfId="0" applyFont="1"/>
    <xf numFmtId="4" fontId="40" fillId="0" borderId="0" xfId="0" applyNumberFormat="1" applyFont="1"/>
    <xf numFmtId="0" fontId="43" fillId="0" borderId="9" xfId="1" applyFont="1" applyBorder="1" applyAlignment="1">
      <alignment horizontal="right"/>
    </xf>
    <xf numFmtId="4" fontId="43" fillId="0" borderId="9" xfId="1" applyNumberFormat="1" applyFont="1" applyBorder="1" applyAlignment="1" applyProtection="1">
      <alignment horizontal="right"/>
      <protection locked="0"/>
    </xf>
    <xf numFmtId="0" fontId="44" fillId="0" borderId="9" xfId="0" applyFont="1" applyBorder="1" applyAlignment="1">
      <alignment horizontal="left"/>
    </xf>
    <xf numFmtId="4" fontId="44" fillId="0" borderId="9" xfId="1" applyNumberFormat="1" applyFont="1" applyBorder="1" applyAlignment="1" applyProtection="1">
      <alignment horizontal="right"/>
      <protection locked="0"/>
    </xf>
    <xf numFmtId="0" fontId="44" fillId="0" borderId="9" xfId="1" applyFont="1" applyBorder="1" applyAlignment="1">
      <alignment horizontal="right"/>
    </xf>
    <xf numFmtId="4" fontId="30" fillId="0" borderId="9" xfId="1" applyNumberFormat="1" applyFont="1" applyBorder="1" applyAlignment="1" applyProtection="1">
      <alignment horizontal="right"/>
      <protection locked="0"/>
    </xf>
    <xf numFmtId="0" fontId="44" fillId="0" borderId="9" xfId="1" applyFont="1" applyFill="1" applyBorder="1" applyAlignment="1">
      <alignment horizontal="right"/>
    </xf>
    <xf numFmtId="4" fontId="30" fillId="0" borderId="9" xfId="1" applyNumberFormat="1" applyFont="1" applyFill="1" applyBorder="1" applyAlignment="1" applyProtection="1">
      <alignment horizontal="right"/>
      <protection locked="0"/>
    </xf>
    <xf numFmtId="0" fontId="44" fillId="0" borderId="9" xfId="0" applyFont="1" applyBorder="1" applyAlignment="1">
      <alignment vertical="center"/>
    </xf>
    <xf numFmtId="0" fontId="44" fillId="0" borderId="9" xfId="0" applyFont="1" applyFill="1" applyBorder="1" applyAlignment="1">
      <alignment vertical="center" wrapText="1"/>
    </xf>
    <xf numFmtId="0" fontId="30" fillId="0" borderId="9" xfId="0" applyFont="1" applyBorder="1" applyAlignment="1">
      <alignment vertical="center"/>
    </xf>
    <xf numFmtId="0" fontId="42" fillId="0" borderId="9" xfId="0" applyFont="1" applyBorder="1" applyAlignment="1">
      <alignment horizontal="center"/>
    </xf>
    <xf numFmtId="0" fontId="43" fillId="0" borderId="9" xfId="0" applyFont="1" applyBorder="1" applyAlignment="1">
      <alignment horizontal="right" vertical="center" wrapText="1"/>
    </xf>
    <xf numFmtId="0" fontId="41" fillId="0" borderId="9" xfId="0" applyFont="1" applyBorder="1" applyAlignment="1">
      <alignment horizontal="center"/>
    </xf>
    <xf numFmtId="49" fontId="5" fillId="7" borderId="2" xfId="1" applyNumberFormat="1" applyFont="1" applyFill="1" applyBorder="1" applyAlignment="1">
      <alignment horizontal="left" vertical="top" wrapText="1"/>
    </xf>
    <xf numFmtId="2" fontId="5" fillId="7" borderId="2" xfId="1" applyNumberFormat="1" applyFont="1" applyFill="1" applyBorder="1" applyAlignment="1">
      <alignment vertical="justify" wrapText="1"/>
    </xf>
    <xf numFmtId="0" fontId="3" fillId="7" borderId="2" xfId="1" applyFont="1" applyFill="1" applyBorder="1" applyAlignment="1">
      <alignment horizontal="right" wrapText="1"/>
    </xf>
    <xf numFmtId="4" fontId="5" fillId="7" borderId="2" xfId="1" applyNumberFormat="1" applyFont="1" applyFill="1" applyBorder="1" applyAlignment="1" applyProtection="1">
      <alignment horizontal="right"/>
      <protection locked="0"/>
    </xf>
    <xf numFmtId="4" fontId="3" fillId="7" borderId="2" xfId="1" applyNumberFormat="1" applyFont="1" applyFill="1" applyBorder="1" applyAlignment="1" applyProtection="1">
      <alignment horizontal="right"/>
      <protection locked="0"/>
    </xf>
    <xf numFmtId="4" fontId="3" fillId="7" borderId="11" xfId="1" applyNumberFormat="1" applyFont="1" applyFill="1" applyBorder="1" applyAlignment="1">
      <alignment horizontal="right"/>
    </xf>
    <xf numFmtId="2" fontId="8" fillId="7" borderId="2" xfId="1" applyNumberFormat="1" applyFont="1" applyFill="1" applyBorder="1" applyAlignment="1">
      <alignment vertical="top" wrapText="1"/>
    </xf>
    <xf numFmtId="4" fontId="3" fillId="7" borderId="4" xfId="1" applyNumberFormat="1" applyFont="1" applyFill="1" applyBorder="1" applyAlignment="1">
      <alignment horizontal="right"/>
    </xf>
    <xf numFmtId="49" fontId="5" fillId="5" borderId="4" xfId="1" applyNumberFormat="1" applyFont="1" applyFill="1" applyBorder="1" applyAlignment="1">
      <alignment horizontal="left" vertical="top" wrapText="1"/>
    </xf>
    <xf numFmtId="2" fontId="8" fillId="5" borderId="5" xfId="1" applyNumberFormat="1" applyFont="1" applyFill="1" applyBorder="1" applyAlignment="1">
      <alignment vertical="top" wrapText="1"/>
    </xf>
    <xf numFmtId="0" fontId="3" fillId="5" borderId="6" xfId="1" applyFont="1" applyFill="1" applyBorder="1" applyAlignment="1">
      <alignment horizontal="right" wrapText="1"/>
    </xf>
    <xf numFmtId="4" fontId="5" fillId="5" borderId="5" xfId="1" applyNumberFormat="1" applyFont="1" applyFill="1" applyBorder="1" applyAlignment="1">
      <alignment horizontal="right"/>
    </xf>
    <xf numFmtId="2" fontId="4" fillId="7" borderId="2" xfId="1" applyNumberFormat="1" applyFont="1" applyFill="1" applyBorder="1" applyAlignment="1">
      <alignment vertical="justify" wrapText="1"/>
    </xf>
    <xf numFmtId="4" fontId="5" fillId="7" borderId="2" xfId="1" applyNumberFormat="1" applyFont="1" applyFill="1" applyBorder="1" applyAlignment="1">
      <alignment horizontal="right" wrapText="1"/>
    </xf>
    <xf numFmtId="0" fontId="27" fillId="7" borderId="0" xfId="8" applyFont="1" applyFill="1" applyAlignment="1">
      <alignment horizontal="left"/>
    </xf>
    <xf numFmtId="0" fontId="27" fillId="7" borderId="0" xfId="8" applyFont="1" applyFill="1"/>
    <xf numFmtId="4" fontId="30" fillId="7" borderId="0" xfId="8" applyNumberFormat="1" applyFont="1" applyFill="1"/>
    <xf numFmtId="0" fontId="42" fillId="5" borderId="9" xfId="0" applyFont="1" applyFill="1" applyBorder="1" applyAlignment="1">
      <alignment horizontal="center"/>
    </xf>
    <xf numFmtId="0" fontId="27" fillId="5" borderId="9" xfId="0" applyFont="1" applyFill="1" applyBorder="1" applyAlignment="1">
      <alignment horizontal="right" vertical="center" wrapText="1"/>
    </xf>
    <xf numFmtId="0" fontId="43" fillId="5" borderId="9" xfId="1" applyFont="1" applyFill="1" applyBorder="1" applyAlignment="1">
      <alignment horizontal="right"/>
    </xf>
    <xf numFmtId="4" fontId="27" fillId="5" borderId="9" xfId="1" applyNumberFormat="1" applyFont="1" applyFill="1" applyBorder="1" applyAlignment="1" applyProtection="1">
      <alignment horizontal="right"/>
      <protection locked="0"/>
    </xf>
    <xf numFmtId="0" fontId="39" fillId="5" borderId="9" xfId="0" applyFont="1" applyFill="1" applyBorder="1" applyAlignment="1">
      <alignment horizontal="center"/>
    </xf>
    <xf numFmtId="2" fontId="27" fillId="5" borderId="9" xfId="1" applyNumberFormat="1" applyFont="1" applyFill="1" applyBorder="1" applyAlignment="1">
      <alignment horizontal="center" vertical="center" wrapText="1"/>
    </xf>
    <xf numFmtId="0" fontId="40" fillId="0" borderId="9" xfId="0" applyFont="1" applyBorder="1" applyAlignment="1">
      <alignment horizontal="center"/>
    </xf>
    <xf numFmtId="49" fontId="22" fillId="0" borderId="9" xfId="1" applyNumberFormat="1" applyFont="1" applyBorder="1" applyAlignment="1">
      <alignment horizontal="center" vertical="top" wrapText="1"/>
    </xf>
    <xf numFmtId="0" fontId="5" fillId="0" borderId="9" xfId="1" applyFont="1" applyBorder="1" applyAlignment="1">
      <alignment horizontal="center" wrapText="1"/>
    </xf>
    <xf numFmtId="4" fontId="5" fillId="0" borderId="4" xfId="1" applyNumberFormat="1" applyFont="1" applyBorder="1" applyAlignment="1">
      <alignment horizontal="center" wrapText="1"/>
    </xf>
    <xf numFmtId="4" fontId="5" fillId="0" borderId="1" xfId="1" applyNumberFormat="1" applyFont="1" applyBorder="1" applyAlignment="1">
      <alignment horizontal="center" wrapText="1"/>
    </xf>
    <xf numFmtId="2" fontId="5" fillId="0" borderId="4" xfId="1" applyNumberFormat="1" applyFont="1" applyBorder="1" applyAlignment="1">
      <alignment horizontal="left" vertical="justify" wrapText="1"/>
    </xf>
    <xf numFmtId="2" fontId="5" fillId="0" borderId="1" xfId="1" applyNumberFormat="1" applyFont="1" applyBorder="1" applyAlignment="1">
      <alignment horizontal="left" vertical="justify" wrapText="1"/>
    </xf>
    <xf numFmtId="2" fontId="5" fillId="0" borderId="16" xfId="1" applyNumberFormat="1" applyFont="1" applyBorder="1" applyAlignment="1">
      <alignment horizontal="left" vertical="justify" wrapText="1"/>
    </xf>
    <xf numFmtId="2" fontId="5" fillId="0" borderId="6" xfId="1" applyNumberFormat="1" applyFont="1" applyBorder="1" applyAlignment="1">
      <alignment horizontal="left" vertical="justify" wrapText="1"/>
    </xf>
    <xf numFmtId="2" fontId="5" fillId="5" borderId="4" xfId="1" applyNumberFormat="1" applyFont="1" applyFill="1" applyBorder="1" applyAlignment="1">
      <alignment horizontal="left" vertical="justify" wrapText="1"/>
    </xf>
    <xf numFmtId="2" fontId="5" fillId="5" borderId="1" xfId="1" applyNumberFormat="1" applyFont="1" applyFill="1" applyBorder="1" applyAlignment="1">
      <alignment horizontal="left" vertical="justify" wrapText="1"/>
    </xf>
    <xf numFmtId="2" fontId="5" fillId="5" borderId="6" xfId="1" applyNumberFormat="1" applyFont="1" applyFill="1" applyBorder="1" applyAlignment="1">
      <alignment horizontal="left" vertical="justify" wrapText="1"/>
    </xf>
    <xf numFmtId="2" fontId="5" fillId="5" borderId="4" xfId="1" applyNumberFormat="1" applyFont="1" applyFill="1" applyBorder="1" applyAlignment="1">
      <alignment horizontal="left" vertical="center" wrapText="1"/>
    </xf>
    <xf numFmtId="2" fontId="5" fillId="5" borderId="6" xfId="1" applyNumberFormat="1" applyFont="1" applyFill="1" applyBorder="1" applyAlignment="1">
      <alignment horizontal="left" vertical="center" wrapText="1"/>
    </xf>
    <xf numFmtId="0" fontId="14" fillId="0" borderId="9" xfId="0" applyFont="1" applyBorder="1" applyAlignment="1">
      <alignment horizontal="left" vertical="center" wrapText="1"/>
    </xf>
    <xf numFmtId="2" fontId="10" fillId="0" borderId="9" xfId="0" applyNumberFormat="1" applyFont="1" applyBorder="1" applyAlignment="1">
      <alignment horizontal="left" vertical="center"/>
    </xf>
    <xf numFmtId="0" fontId="5" fillId="0" borderId="9" xfId="1" applyFont="1" applyBorder="1" applyAlignment="1">
      <alignment horizontal="left" vertical="top" wrapText="1"/>
    </xf>
    <xf numFmtId="4" fontId="5" fillId="0" borderId="9" xfId="1" applyNumberFormat="1" applyFont="1" applyBorder="1" applyAlignment="1">
      <alignment horizontal="center" wrapText="1"/>
    </xf>
    <xf numFmtId="2" fontId="5" fillId="5" borderId="9" xfId="1" applyNumberFormat="1" applyFont="1" applyFill="1" applyBorder="1" applyAlignment="1">
      <alignment horizontal="left" vertical="justify" wrapText="1"/>
    </xf>
    <xf numFmtId="2" fontId="8" fillId="7" borderId="4" xfId="1" applyNumberFormat="1" applyFont="1" applyFill="1" applyBorder="1" applyAlignment="1">
      <alignment horizontal="left" vertical="top" wrapText="1"/>
    </xf>
    <xf numFmtId="2" fontId="8" fillId="7" borderId="6" xfId="1" applyNumberFormat="1" applyFont="1" applyFill="1" applyBorder="1" applyAlignment="1">
      <alignment horizontal="left" vertical="top" wrapText="1"/>
    </xf>
    <xf numFmtId="2" fontId="8" fillId="0" borderId="4" xfId="1" applyNumberFormat="1" applyFont="1" applyBorder="1" applyAlignment="1">
      <alignment horizontal="left" vertical="top" wrapText="1"/>
    </xf>
    <xf numFmtId="2" fontId="8" fillId="0" borderId="1" xfId="1" applyNumberFormat="1" applyFont="1" applyBorder="1" applyAlignment="1">
      <alignment horizontal="left" vertical="top" wrapText="1"/>
    </xf>
    <xf numFmtId="2" fontId="8" fillId="0" borderId="6" xfId="1" applyNumberFormat="1" applyFont="1" applyBorder="1" applyAlignment="1">
      <alignment horizontal="left" vertical="top" wrapText="1"/>
    </xf>
    <xf numFmtId="0" fontId="5" fillId="0" borderId="18" xfId="1" applyFont="1" applyBorder="1" applyAlignment="1">
      <alignment horizontal="center" wrapText="1"/>
    </xf>
    <xf numFmtId="0" fontId="5" fillId="0" borderId="19" xfId="1" applyFont="1" applyBorder="1" applyAlignment="1">
      <alignment horizontal="center" wrapText="1"/>
    </xf>
    <xf numFmtId="0" fontId="5" fillId="0" borderId="20" xfId="1" applyFont="1" applyBorder="1" applyAlignment="1">
      <alignment horizontal="center" wrapText="1"/>
    </xf>
  </cellXfs>
  <cellStyles count="10">
    <cellStyle name="Comma 2" xfId="9"/>
    <cellStyle name="Normal" xfId="0" builtinId="0"/>
    <cellStyle name="Normal 2" xfId="3"/>
    <cellStyle name="Normal 3" xfId="2"/>
    <cellStyle name="Normal 3 2" xfId="6"/>
    <cellStyle name="Normal 4" xfId="4"/>
    <cellStyle name="Normal 5" xfId="7"/>
    <cellStyle name="Normal 6" xfId="8"/>
    <cellStyle name="Normal_filip-2" xfId="1"/>
    <cellStyle name="Normalno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8"/>
  <sheetViews>
    <sheetView showZeros="0" view="pageBreakPreview" zoomScaleNormal="100" zoomScaleSheetLayoutView="100" workbookViewId="0">
      <selection activeCell="F29" sqref="F29"/>
    </sheetView>
  </sheetViews>
  <sheetFormatPr defaultRowHeight="14.25" x14ac:dyDescent="0.2"/>
  <cols>
    <col min="1" max="1" width="8.28515625" style="273" customWidth="1"/>
    <col min="2" max="2" width="49" style="273" customWidth="1"/>
    <col min="3" max="4" width="15.7109375" style="273" customWidth="1"/>
    <col min="5" max="5" width="9.140625" style="273"/>
    <col min="6" max="6" width="10.85546875" style="273" bestFit="1" customWidth="1"/>
    <col min="7" max="16384" width="9.140625" style="273"/>
  </cols>
  <sheetData>
    <row r="1" spans="1:4" ht="20.100000000000001" customHeight="1" x14ac:dyDescent="0.25">
      <c r="A1" s="310" t="s">
        <v>322</v>
      </c>
      <c r="B1" s="310"/>
      <c r="C1" s="310"/>
      <c r="D1" s="310"/>
    </row>
    <row r="2" spans="1:4" ht="20.100000000000001" customHeight="1" x14ac:dyDescent="0.2">
      <c r="A2" s="312"/>
      <c r="B2" s="312"/>
      <c r="C2" s="312"/>
      <c r="D2" s="312"/>
    </row>
    <row r="3" spans="1:4" ht="20.100000000000001" customHeight="1" x14ac:dyDescent="0.2">
      <c r="A3" s="311" t="s">
        <v>321</v>
      </c>
      <c r="B3" s="311"/>
      <c r="C3" s="311"/>
      <c r="D3" s="311"/>
    </row>
    <row r="4" spans="1:4" ht="20.100000000000001" customHeight="1" x14ac:dyDescent="0.2">
      <c r="A4" s="313"/>
      <c r="B4" s="313"/>
      <c r="C4" s="313"/>
      <c r="D4" s="313"/>
    </row>
    <row r="5" spans="1:4" ht="20.100000000000001" customHeight="1" x14ac:dyDescent="0.2">
      <c r="A5" s="277" t="s">
        <v>155</v>
      </c>
      <c r="B5" s="283" t="s">
        <v>3</v>
      </c>
      <c r="C5" s="278"/>
      <c r="D5" s="278">
        <f>'A Građevinsko-zanatski'!F296</f>
        <v>0</v>
      </c>
    </row>
    <row r="6" spans="1:4" ht="20.100000000000001" customHeight="1" x14ac:dyDescent="0.2">
      <c r="A6" s="277" t="s">
        <v>156</v>
      </c>
      <c r="B6" s="283" t="s">
        <v>111</v>
      </c>
      <c r="C6" s="279"/>
      <c r="D6" s="278">
        <f>'A Građevinsko-zanatski'!F297</f>
        <v>0</v>
      </c>
    </row>
    <row r="7" spans="1:4" ht="20.100000000000001" customHeight="1" x14ac:dyDescent="0.2">
      <c r="A7" s="277" t="s">
        <v>175</v>
      </c>
      <c r="B7" s="283" t="s">
        <v>17</v>
      </c>
      <c r="C7" s="279"/>
      <c r="D7" s="278">
        <f>'A Građevinsko-zanatski'!F298</f>
        <v>0</v>
      </c>
    </row>
    <row r="8" spans="1:4" ht="20.100000000000001" customHeight="1" x14ac:dyDescent="0.2">
      <c r="A8" s="277" t="s">
        <v>176</v>
      </c>
      <c r="B8" s="283" t="s">
        <v>22</v>
      </c>
      <c r="C8" s="279"/>
      <c r="D8" s="278">
        <f>'A Građevinsko-zanatski'!F299</f>
        <v>0</v>
      </c>
    </row>
    <row r="9" spans="1:4" ht="20.100000000000001" customHeight="1" x14ac:dyDescent="0.2">
      <c r="A9" s="277" t="s">
        <v>177</v>
      </c>
      <c r="B9" s="283" t="s">
        <v>24</v>
      </c>
      <c r="C9" s="279"/>
      <c r="D9" s="278">
        <f>'A Građevinsko-zanatski'!F300</f>
        <v>0</v>
      </c>
    </row>
    <row r="10" spans="1:4" ht="20.100000000000001" customHeight="1" x14ac:dyDescent="0.2">
      <c r="A10" s="277" t="s">
        <v>178</v>
      </c>
      <c r="B10" s="283" t="s">
        <v>113</v>
      </c>
      <c r="C10" s="279"/>
      <c r="D10" s="278">
        <f>'A Građevinsko-zanatski'!F301</f>
        <v>0</v>
      </c>
    </row>
    <row r="11" spans="1:4" ht="20.100000000000001" customHeight="1" x14ac:dyDescent="0.2">
      <c r="A11" s="277" t="s">
        <v>179</v>
      </c>
      <c r="B11" s="283" t="s">
        <v>114</v>
      </c>
      <c r="C11" s="279"/>
      <c r="D11" s="278">
        <f>'A Građevinsko-zanatski'!F302</f>
        <v>0</v>
      </c>
    </row>
    <row r="12" spans="1:4" ht="20.100000000000001" customHeight="1" x14ac:dyDescent="0.2">
      <c r="A12" s="277" t="s">
        <v>180</v>
      </c>
      <c r="B12" s="283" t="s">
        <v>31</v>
      </c>
      <c r="C12" s="279"/>
      <c r="D12" s="278">
        <f>'A Građevinsko-zanatski'!F303</f>
        <v>0</v>
      </c>
    </row>
    <row r="13" spans="1:4" ht="20.100000000000001" customHeight="1" x14ac:dyDescent="0.2">
      <c r="A13" s="277" t="s">
        <v>181</v>
      </c>
      <c r="B13" s="283" t="s">
        <v>112</v>
      </c>
      <c r="C13" s="279"/>
      <c r="D13" s="278">
        <f>'A Građevinsko-zanatski'!F304</f>
        <v>0</v>
      </c>
    </row>
    <row r="14" spans="1:4" ht="20.100000000000001" customHeight="1" x14ac:dyDescent="0.2">
      <c r="A14" s="277" t="s">
        <v>182</v>
      </c>
      <c r="B14" s="284" t="s">
        <v>268</v>
      </c>
      <c r="C14" s="279"/>
      <c r="D14" s="278">
        <f>'A Građevinsko-zanatski'!F305</f>
        <v>0</v>
      </c>
    </row>
    <row r="15" spans="1:4" ht="20.100000000000001" customHeight="1" x14ac:dyDescent="0.2">
      <c r="A15" s="277" t="s">
        <v>183</v>
      </c>
      <c r="B15" s="283" t="s">
        <v>33</v>
      </c>
      <c r="C15" s="279"/>
      <c r="D15" s="278">
        <f>'A Građevinsko-zanatski'!F306</f>
        <v>0</v>
      </c>
    </row>
    <row r="16" spans="1:4" ht="20.100000000000001" customHeight="1" x14ac:dyDescent="0.2">
      <c r="A16" s="277" t="s">
        <v>184</v>
      </c>
      <c r="B16" s="283" t="s">
        <v>325</v>
      </c>
      <c r="C16" s="279"/>
      <c r="D16" s="278">
        <f>'A Građevinsko-zanatski'!F307</f>
        <v>0</v>
      </c>
    </row>
    <row r="17" spans="1:6" ht="20.100000000000001" customHeight="1" x14ac:dyDescent="0.2">
      <c r="A17" s="277" t="s">
        <v>185</v>
      </c>
      <c r="B17" s="283" t="s">
        <v>153</v>
      </c>
      <c r="C17" s="279"/>
      <c r="D17" s="278">
        <f>'A Građevinsko-zanatski'!F308</f>
        <v>0</v>
      </c>
    </row>
    <row r="18" spans="1:6" ht="20.100000000000001" customHeight="1" x14ac:dyDescent="0.2">
      <c r="A18" s="277" t="s">
        <v>189</v>
      </c>
      <c r="B18" s="283" t="s">
        <v>446</v>
      </c>
      <c r="C18" s="279"/>
      <c r="D18" s="278">
        <f>'A Građevinsko-zanatski'!F291</f>
        <v>0</v>
      </c>
    </row>
    <row r="19" spans="1:6" ht="20.100000000000001" customHeight="1" x14ac:dyDescent="0.25">
      <c r="A19" s="288" t="s">
        <v>116</v>
      </c>
      <c r="B19" s="285" t="s">
        <v>326</v>
      </c>
      <c r="C19" s="279"/>
      <c r="D19" s="280">
        <f>'A Građevinsko-zanatski'!F310</f>
        <v>0</v>
      </c>
    </row>
    <row r="20" spans="1:6" ht="20.100000000000001" customHeight="1" x14ac:dyDescent="0.25">
      <c r="A20" s="288" t="s">
        <v>117</v>
      </c>
      <c r="B20" s="285" t="s">
        <v>35</v>
      </c>
      <c r="C20" s="281"/>
      <c r="D20" s="282">
        <f>'B Hidroinstalacije'!F129</f>
        <v>0</v>
      </c>
      <c r="F20" s="274"/>
    </row>
    <row r="21" spans="1:6" ht="20.100000000000001" customHeight="1" x14ac:dyDescent="0.25">
      <c r="A21" s="288" t="s">
        <v>118</v>
      </c>
      <c r="B21" s="285" t="s">
        <v>58</v>
      </c>
      <c r="C21" s="281"/>
      <c r="D21" s="282">
        <f>'C Elektroinstalacije'!F187</f>
        <v>0</v>
      </c>
    </row>
    <row r="22" spans="1:6" ht="20.100000000000001" customHeight="1" x14ac:dyDescent="0.25">
      <c r="A22" s="288" t="s">
        <v>319</v>
      </c>
      <c r="B22" s="285" t="s">
        <v>713</v>
      </c>
      <c r="C22" s="281"/>
      <c r="D22" s="282">
        <f>'D Mašinske instalacije'!F232</f>
        <v>0</v>
      </c>
    </row>
    <row r="23" spans="1:6" ht="20.100000000000001" customHeight="1" x14ac:dyDescent="0.25">
      <c r="A23" s="288" t="s">
        <v>706</v>
      </c>
      <c r="B23" s="285" t="s">
        <v>707</v>
      </c>
      <c r="C23" s="281"/>
      <c r="D23" s="282">
        <f>'E Vanjsko uređenje'!F79</f>
        <v>0</v>
      </c>
    </row>
    <row r="24" spans="1:6" ht="20.100000000000001" customHeight="1" x14ac:dyDescent="0.25">
      <c r="A24" s="306"/>
      <c r="B24" s="307" t="s">
        <v>320</v>
      </c>
      <c r="C24" s="308"/>
      <c r="D24" s="309">
        <f>SUM(D19:D23)</f>
        <v>0</v>
      </c>
    </row>
    <row r="25" spans="1:6" ht="20.100000000000001" customHeight="1" x14ac:dyDescent="0.2">
      <c r="A25" s="286"/>
      <c r="B25" s="287" t="s">
        <v>709</v>
      </c>
      <c r="C25" s="275"/>
      <c r="D25" s="276">
        <f>D24*0.05</f>
        <v>0</v>
      </c>
    </row>
    <row r="26" spans="1:6" ht="20.100000000000001" customHeight="1" x14ac:dyDescent="0.25">
      <c r="A26" s="306"/>
      <c r="B26" s="307" t="s">
        <v>710</v>
      </c>
      <c r="C26" s="308"/>
      <c r="D26" s="309">
        <f>D24+D25</f>
        <v>0</v>
      </c>
    </row>
    <row r="27" spans="1:6" ht="20.100000000000001" customHeight="1" x14ac:dyDescent="0.2">
      <c r="A27" s="286"/>
      <c r="B27" s="287" t="s">
        <v>711</v>
      </c>
      <c r="C27" s="275"/>
      <c r="D27" s="276">
        <f>D26*0.17</f>
        <v>0</v>
      </c>
    </row>
    <row r="28" spans="1:6" ht="20.100000000000001" customHeight="1" x14ac:dyDescent="0.25">
      <c r="A28" s="306"/>
      <c r="B28" s="307" t="s">
        <v>712</v>
      </c>
      <c r="C28" s="308"/>
      <c r="D28" s="309">
        <f>D26+D27</f>
        <v>0</v>
      </c>
    </row>
  </sheetData>
  <mergeCells count="4">
    <mergeCell ref="A1:D1"/>
    <mergeCell ref="A3:D3"/>
    <mergeCell ref="A2:D2"/>
    <mergeCell ref="A4:D4"/>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99"/>
  <sheetViews>
    <sheetView showZeros="0" view="pageBreakPreview" zoomScaleNormal="100" zoomScaleSheetLayoutView="100" workbookViewId="0">
      <selection activeCell="E223" sqref="E223:E289"/>
    </sheetView>
  </sheetViews>
  <sheetFormatPr defaultColWidth="11.28515625" defaultRowHeight="12.75" x14ac:dyDescent="0.2"/>
  <cols>
    <col min="1" max="1" width="5.28515625" style="156" bestFit="1" customWidth="1"/>
    <col min="2" max="2" width="38.7109375" style="16" customWidth="1"/>
    <col min="3" max="3" width="6.28515625" style="56" bestFit="1" customWidth="1"/>
    <col min="4" max="4" width="10.140625" style="94" bestFit="1" customWidth="1"/>
    <col min="5" max="5" width="9.42578125" style="8" customWidth="1"/>
    <col min="6" max="6" width="12.5703125" style="8" customWidth="1"/>
    <col min="7" max="8" width="11.28515625" style="9"/>
    <col min="9" max="9" width="55.140625" style="9" customWidth="1"/>
    <col min="10" max="10" width="45" style="9" customWidth="1"/>
    <col min="11" max="16384" width="11.28515625" style="9"/>
  </cols>
  <sheetData>
    <row r="1" spans="1:6" s="3" customFormat="1" ht="38.25" x14ac:dyDescent="0.25">
      <c r="A1" s="148" t="s">
        <v>157</v>
      </c>
      <c r="B1" s="79" t="s">
        <v>0</v>
      </c>
      <c r="C1" s="1" t="s">
        <v>1</v>
      </c>
      <c r="D1" s="92" t="s">
        <v>2</v>
      </c>
      <c r="E1" s="2" t="s">
        <v>154</v>
      </c>
      <c r="F1" s="58" t="s">
        <v>158</v>
      </c>
    </row>
    <row r="2" spans="1:6" ht="15.75" x14ac:dyDescent="0.25">
      <c r="A2" s="18"/>
      <c r="B2" s="143" t="s">
        <v>322</v>
      </c>
      <c r="C2" s="11"/>
      <c r="D2" s="315"/>
      <c r="E2" s="316"/>
      <c r="F2" s="316"/>
    </row>
    <row r="3" spans="1:6" ht="15.75" x14ac:dyDescent="0.25">
      <c r="A3" s="18"/>
      <c r="B3" s="143"/>
      <c r="C3" s="11"/>
      <c r="D3" s="126"/>
      <c r="E3" s="127"/>
      <c r="F3" s="127"/>
    </row>
    <row r="4" spans="1:6" s="57" customFormat="1" ht="15" x14ac:dyDescent="0.2">
      <c r="A4" s="149" t="s">
        <v>116</v>
      </c>
      <c r="B4" s="99" t="s">
        <v>119</v>
      </c>
      <c r="C4" s="100"/>
      <c r="D4" s="101"/>
      <c r="E4" s="102"/>
      <c r="F4" s="103"/>
    </row>
    <row r="5" spans="1:6" s="22" customFormat="1" x14ac:dyDescent="0.2">
      <c r="A5" s="18"/>
      <c r="B5" s="80"/>
      <c r="C5" s="20"/>
      <c r="D5" s="77"/>
      <c r="E5" s="21"/>
      <c r="F5" s="63"/>
    </row>
    <row r="6" spans="1:6" s="14" customFormat="1" x14ac:dyDescent="0.2">
      <c r="A6" s="149" t="s">
        <v>155</v>
      </c>
      <c r="B6" s="104" t="s">
        <v>3</v>
      </c>
      <c r="C6" s="105"/>
      <c r="D6" s="101"/>
      <c r="E6" s="106"/>
      <c r="F6" s="107"/>
    </row>
    <row r="7" spans="1:6" x14ac:dyDescent="0.2">
      <c r="A7" s="18"/>
      <c r="B7" s="32"/>
      <c r="C7" s="11"/>
      <c r="D7" s="76"/>
      <c r="E7" s="7"/>
      <c r="F7" s="59"/>
    </row>
    <row r="8" spans="1:6" ht="140.25" x14ac:dyDescent="0.2">
      <c r="A8" s="18"/>
      <c r="B8" s="112" t="s">
        <v>193</v>
      </c>
      <c r="C8" s="11"/>
      <c r="D8" s="76"/>
      <c r="E8" s="7"/>
      <c r="F8" s="59"/>
    </row>
    <row r="9" spans="1:6" x14ac:dyDescent="0.2">
      <c r="A9" s="18"/>
      <c r="B9" s="15"/>
      <c r="C9" s="11"/>
      <c r="D9" s="76"/>
      <c r="E9" s="7"/>
      <c r="F9" s="59"/>
    </row>
    <row r="10" spans="1:6" ht="63.75" x14ac:dyDescent="0.2">
      <c r="A10" s="150">
        <v>1</v>
      </c>
      <c r="B10" s="38" t="s">
        <v>437</v>
      </c>
      <c r="C10" s="11"/>
      <c r="D10" s="26"/>
      <c r="E10" s="7"/>
      <c r="F10" s="59"/>
    </row>
    <row r="11" spans="1:6" x14ac:dyDescent="0.2">
      <c r="A11" s="18"/>
      <c r="B11" s="39" t="s">
        <v>221</v>
      </c>
      <c r="C11" s="11" t="s">
        <v>4</v>
      </c>
      <c r="D11" s="26">
        <v>5</v>
      </c>
      <c r="E11" s="7"/>
      <c r="F11" s="59">
        <f>SUM(D11*E11)</f>
        <v>0</v>
      </c>
    </row>
    <row r="12" spans="1:6" x14ac:dyDescent="0.2">
      <c r="A12" s="18"/>
      <c r="B12" s="39" t="s">
        <v>328</v>
      </c>
      <c r="C12" s="11" t="s">
        <v>4</v>
      </c>
      <c r="D12" s="26">
        <v>7</v>
      </c>
      <c r="E12" s="7"/>
      <c r="F12" s="59">
        <f>SUM(D12*E12)</f>
        <v>0</v>
      </c>
    </row>
    <row r="13" spans="1:6" x14ac:dyDescent="0.2">
      <c r="A13" s="18"/>
      <c r="B13" s="39" t="s">
        <v>220</v>
      </c>
      <c r="C13" s="11" t="s">
        <v>4</v>
      </c>
      <c r="D13" s="26">
        <v>2</v>
      </c>
      <c r="E13" s="7"/>
      <c r="F13" s="59">
        <f>SUM(D13*E13)</f>
        <v>0</v>
      </c>
    </row>
    <row r="14" spans="1:6" x14ac:dyDescent="0.2">
      <c r="A14" s="18"/>
      <c r="B14" s="39" t="s">
        <v>223</v>
      </c>
      <c r="C14" s="11" t="s">
        <v>4</v>
      </c>
      <c r="D14" s="26">
        <v>1</v>
      </c>
      <c r="E14" s="7"/>
      <c r="F14" s="59">
        <f>SUM(D14*E14)</f>
        <v>0</v>
      </c>
    </row>
    <row r="15" spans="1:6" x14ac:dyDescent="0.2">
      <c r="A15" s="18"/>
      <c r="B15" s="39" t="s">
        <v>222</v>
      </c>
      <c r="C15" s="11" t="s">
        <v>4</v>
      </c>
      <c r="D15" s="26">
        <v>1</v>
      </c>
      <c r="E15" s="7"/>
      <c r="F15" s="59">
        <f>SUM(D15*E15)</f>
        <v>0</v>
      </c>
    </row>
    <row r="16" spans="1:6" x14ac:dyDescent="0.2">
      <c r="A16" s="18"/>
      <c r="B16" s="39"/>
      <c r="C16" s="11"/>
      <c r="D16" s="26"/>
      <c r="E16" s="7"/>
      <c r="F16" s="61"/>
    </row>
    <row r="17" spans="1:6" s="22" customFormat="1" ht="51" x14ac:dyDescent="0.25">
      <c r="A17" s="18" t="s">
        <v>159</v>
      </c>
      <c r="B17" s="43" t="s">
        <v>701</v>
      </c>
    </row>
    <row r="18" spans="1:6" s="22" customFormat="1" x14ac:dyDescent="0.2">
      <c r="A18" s="18"/>
      <c r="B18" s="43" t="s">
        <v>345</v>
      </c>
      <c r="C18" s="20" t="s">
        <v>4</v>
      </c>
      <c r="D18" s="26">
        <v>2</v>
      </c>
      <c r="E18" s="21"/>
      <c r="F18" s="62">
        <f t="shared" ref="F18:F23" si="0">SUM(D18*E18)</f>
        <v>0</v>
      </c>
    </row>
    <row r="19" spans="1:6" s="22" customFormat="1" x14ac:dyDescent="0.2">
      <c r="A19" s="18"/>
      <c r="B19" s="43" t="s">
        <v>342</v>
      </c>
      <c r="C19" s="20" t="s">
        <v>4</v>
      </c>
      <c r="D19" s="26">
        <v>1</v>
      </c>
      <c r="E19" s="21"/>
      <c r="F19" s="62">
        <f t="shared" si="0"/>
        <v>0</v>
      </c>
    </row>
    <row r="20" spans="1:6" s="22" customFormat="1" x14ac:dyDescent="0.2">
      <c r="A20" s="18"/>
      <c r="B20" s="43" t="s">
        <v>344</v>
      </c>
      <c r="C20" s="20" t="s">
        <v>4</v>
      </c>
      <c r="D20" s="26">
        <v>2</v>
      </c>
      <c r="E20" s="21"/>
      <c r="F20" s="62">
        <f t="shared" ref="F20" si="1">SUM(D20*E20)</f>
        <v>0</v>
      </c>
    </row>
    <row r="21" spans="1:6" s="22" customFormat="1" x14ac:dyDescent="0.2">
      <c r="A21" s="18"/>
      <c r="B21" s="43" t="s">
        <v>224</v>
      </c>
      <c r="C21" s="20" t="s">
        <v>4</v>
      </c>
      <c r="D21" s="26">
        <v>5</v>
      </c>
      <c r="E21" s="21"/>
      <c r="F21" s="62">
        <f t="shared" si="0"/>
        <v>0</v>
      </c>
    </row>
    <row r="22" spans="1:6" s="22" customFormat="1" x14ac:dyDescent="0.2">
      <c r="A22" s="18"/>
      <c r="B22" s="43" t="s">
        <v>226</v>
      </c>
      <c r="C22" s="20" t="s">
        <v>4</v>
      </c>
      <c r="D22" s="26">
        <v>1</v>
      </c>
      <c r="E22" s="21"/>
      <c r="F22" s="62">
        <f t="shared" ref="F22" si="2">SUM(D22*E22)</f>
        <v>0</v>
      </c>
    </row>
    <row r="23" spans="1:6" s="22" customFormat="1" x14ac:dyDescent="0.2">
      <c r="A23" s="18"/>
      <c r="B23" s="43" t="s">
        <v>225</v>
      </c>
      <c r="C23" s="20" t="s">
        <v>4</v>
      </c>
      <c r="D23" s="26">
        <v>1</v>
      </c>
      <c r="E23" s="21"/>
      <c r="F23" s="62">
        <f t="shared" si="0"/>
        <v>0</v>
      </c>
    </row>
    <row r="24" spans="1:6" s="22" customFormat="1" x14ac:dyDescent="0.2">
      <c r="A24" s="18"/>
      <c r="B24" s="43" t="s">
        <v>343</v>
      </c>
      <c r="C24" s="20" t="s">
        <v>4</v>
      </c>
      <c r="D24" s="26">
        <v>1</v>
      </c>
      <c r="E24" s="21"/>
      <c r="F24" s="62">
        <f>SUM(D24*E24)</f>
        <v>0</v>
      </c>
    </row>
    <row r="25" spans="1:6" s="22" customFormat="1" x14ac:dyDescent="0.2">
      <c r="A25" s="18"/>
      <c r="B25" s="43"/>
      <c r="C25" s="20"/>
      <c r="D25" s="26"/>
      <c r="E25" s="21"/>
      <c r="F25" s="62"/>
    </row>
    <row r="26" spans="1:6" s="22" customFormat="1" ht="63.75" x14ac:dyDescent="0.2">
      <c r="A26" s="18" t="s">
        <v>160</v>
      </c>
      <c r="B26" s="43" t="s">
        <v>356</v>
      </c>
      <c r="C26" s="11" t="s">
        <v>4</v>
      </c>
      <c r="D26" s="26">
        <v>2</v>
      </c>
      <c r="E26" s="7"/>
      <c r="F26" s="61">
        <f>SUM(D26*E26)</f>
        <v>0</v>
      </c>
    </row>
    <row r="27" spans="1:6" s="22" customFormat="1" x14ac:dyDescent="0.2">
      <c r="A27" s="18"/>
      <c r="B27" s="43"/>
      <c r="C27" s="11"/>
      <c r="D27" s="26"/>
      <c r="E27" s="7"/>
      <c r="F27" s="61"/>
    </row>
    <row r="28" spans="1:6" s="22" customFormat="1" ht="51" x14ac:dyDescent="0.2">
      <c r="A28" s="18" t="s">
        <v>161</v>
      </c>
      <c r="B28" s="43" t="s">
        <v>352</v>
      </c>
      <c r="C28" s="11" t="s">
        <v>6</v>
      </c>
      <c r="D28" s="26">
        <f>(1.43+1.9)*2.2</f>
        <v>7.3260000000000005</v>
      </c>
      <c r="E28" s="7"/>
      <c r="F28" s="61">
        <f>SUM(D28*E28)</f>
        <v>0</v>
      </c>
    </row>
    <row r="29" spans="1:6" s="22" customFormat="1" x14ac:dyDescent="0.2">
      <c r="A29" s="18"/>
      <c r="B29" s="43"/>
      <c r="C29" s="11"/>
      <c r="D29" s="26"/>
      <c r="E29" s="7"/>
      <c r="F29" s="61"/>
    </row>
    <row r="30" spans="1:6" s="22" customFormat="1" ht="51" x14ac:dyDescent="0.2">
      <c r="A30" s="18" t="s">
        <v>162</v>
      </c>
      <c r="B30" s="43" t="s">
        <v>353</v>
      </c>
      <c r="C30" s="11" t="s">
        <v>6</v>
      </c>
      <c r="D30" s="26">
        <f>(1.47+0.65)*2</f>
        <v>4.24</v>
      </c>
      <c r="E30" s="7"/>
      <c r="F30" s="61">
        <f>SUM(D30*E30)</f>
        <v>0</v>
      </c>
    </row>
    <row r="31" spans="1:6" s="22" customFormat="1" x14ac:dyDescent="0.2">
      <c r="A31" s="18"/>
      <c r="B31" s="43"/>
      <c r="C31" s="11"/>
      <c r="D31" s="26"/>
      <c r="E31" s="7"/>
      <c r="F31" s="61"/>
    </row>
    <row r="32" spans="1:6" s="22" customFormat="1" ht="63.75" x14ac:dyDescent="0.2">
      <c r="A32" s="18" t="s">
        <v>163</v>
      </c>
      <c r="B32" s="43" t="s">
        <v>357</v>
      </c>
      <c r="C32" s="11" t="s">
        <v>6</v>
      </c>
      <c r="D32" s="26">
        <f>3.45*0.5</f>
        <v>1.7250000000000001</v>
      </c>
      <c r="E32" s="7"/>
      <c r="F32" s="61">
        <f>SUM(D32*E32)</f>
        <v>0</v>
      </c>
    </row>
    <row r="33" spans="1:6" s="22" customFormat="1" x14ac:dyDescent="0.2">
      <c r="A33" s="18"/>
      <c r="B33" s="43"/>
      <c r="C33" s="11"/>
      <c r="D33" s="26"/>
      <c r="E33" s="7"/>
      <c r="F33" s="61"/>
    </row>
    <row r="34" spans="1:6" s="22" customFormat="1" ht="51" x14ac:dyDescent="0.2">
      <c r="A34" s="18" t="s">
        <v>164</v>
      </c>
      <c r="B34" s="43" t="s">
        <v>358</v>
      </c>
      <c r="C34" s="11" t="s">
        <v>6</v>
      </c>
      <c r="D34" s="26">
        <f>0.8*2.1+2</f>
        <v>3.68</v>
      </c>
      <c r="E34" s="7"/>
      <c r="F34" s="61">
        <f>SUM(D34*E34)</f>
        <v>0</v>
      </c>
    </row>
    <row r="35" spans="1:6" s="22" customFormat="1" x14ac:dyDescent="0.2">
      <c r="A35" s="18"/>
      <c r="B35" s="43"/>
      <c r="C35" s="11"/>
      <c r="D35" s="26"/>
      <c r="E35" s="7"/>
      <c r="F35" s="61"/>
    </row>
    <row r="36" spans="1:6" s="28" customFormat="1" ht="51" x14ac:dyDescent="0.2">
      <c r="A36" s="151">
        <v>8</v>
      </c>
      <c r="B36" s="24" t="s">
        <v>347</v>
      </c>
      <c r="C36" s="11" t="s">
        <v>6</v>
      </c>
      <c r="D36" s="26">
        <f>D38+D40</f>
        <v>48.15</v>
      </c>
      <c r="E36" s="13"/>
      <c r="F36" s="64">
        <f>SUM(D36*E36)</f>
        <v>0</v>
      </c>
    </row>
    <row r="37" spans="1:6" s="28" customFormat="1" x14ac:dyDescent="0.2">
      <c r="A37" s="140"/>
      <c r="B37" s="141"/>
      <c r="C37" s="5"/>
      <c r="D37" s="26"/>
      <c r="E37" s="13"/>
      <c r="F37" s="142"/>
    </row>
    <row r="38" spans="1:6" s="22" customFormat="1" ht="114.75" x14ac:dyDescent="0.2">
      <c r="A38" s="18" t="s">
        <v>166</v>
      </c>
      <c r="B38" s="43" t="s">
        <v>354</v>
      </c>
      <c r="C38" s="11" t="s">
        <v>6</v>
      </c>
      <c r="D38" s="26">
        <v>12</v>
      </c>
      <c r="E38" s="7"/>
      <c r="F38" s="61">
        <f>SUM(D38*E38)</f>
        <v>0</v>
      </c>
    </row>
    <row r="39" spans="1:6" s="22" customFormat="1" x14ac:dyDescent="0.2">
      <c r="A39" s="18"/>
      <c r="B39" s="43"/>
      <c r="C39" s="11"/>
      <c r="D39" s="26"/>
      <c r="E39" s="7"/>
      <c r="F39" s="61"/>
    </row>
    <row r="40" spans="1:6" s="22" customFormat="1" ht="89.25" x14ac:dyDescent="0.2">
      <c r="A40" s="18" t="s">
        <v>167</v>
      </c>
      <c r="B40" s="43" t="s">
        <v>439</v>
      </c>
      <c r="C40" s="11" t="s">
        <v>6</v>
      </c>
      <c r="D40" s="26">
        <v>36.15</v>
      </c>
      <c r="E40" s="7"/>
      <c r="F40" s="61">
        <f>SUM(D40*E40)</f>
        <v>0</v>
      </c>
    </row>
    <row r="41" spans="1:6" s="22" customFormat="1" x14ac:dyDescent="0.2">
      <c r="A41" s="18"/>
      <c r="B41" s="43"/>
      <c r="C41" s="11"/>
      <c r="D41" s="26"/>
      <c r="E41" s="7"/>
      <c r="F41" s="61"/>
    </row>
    <row r="42" spans="1:6" s="22" customFormat="1" ht="89.25" x14ac:dyDescent="0.2">
      <c r="A42" s="18" t="s">
        <v>168</v>
      </c>
      <c r="B42" s="43" t="s">
        <v>438</v>
      </c>
      <c r="C42" s="11" t="s">
        <v>6</v>
      </c>
      <c r="D42" s="26">
        <f>20+13*2.4</f>
        <v>51.2</v>
      </c>
      <c r="E42" s="7"/>
      <c r="F42" s="61">
        <f>SUM(D42*E42)</f>
        <v>0</v>
      </c>
    </row>
    <row r="43" spans="1:6" s="22" customFormat="1" x14ac:dyDescent="0.2">
      <c r="A43" s="18"/>
      <c r="B43" s="43"/>
      <c r="C43" s="11"/>
      <c r="D43" s="26"/>
      <c r="E43" s="7"/>
      <c r="F43" s="61"/>
    </row>
    <row r="44" spans="1:6" s="22" customFormat="1" ht="51" x14ac:dyDescent="0.2">
      <c r="A44" s="152" t="s">
        <v>169</v>
      </c>
      <c r="B44" s="43" t="s">
        <v>702</v>
      </c>
      <c r="C44" s="11" t="s">
        <v>6</v>
      </c>
      <c r="D44" s="26">
        <v>4</v>
      </c>
      <c r="E44" s="7"/>
      <c r="F44" s="61">
        <f>SUM(D44*E44)</f>
        <v>0</v>
      </c>
    </row>
    <row r="45" spans="1:6" s="22" customFormat="1" x14ac:dyDescent="0.2">
      <c r="A45" s="152"/>
      <c r="B45" s="43"/>
      <c r="C45" s="11"/>
      <c r="D45" s="26"/>
      <c r="E45" s="7"/>
      <c r="F45" s="61"/>
    </row>
    <row r="46" spans="1:6" s="22" customFormat="1" ht="63.75" x14ac:dyDescent="0.2">
      <c r="A46" s="152" t="s">
        <v>170</v>
      </c>
      <c r="B46" s="43" t="s">
        <v>346</v>
      </c>
      <c r="C46" s="11" t="s">
        <v>191</v>
      </c>
      <c r="D46" s="26">
        <v>1</v>
      </c>
      <c r="E46" s="7"/>
      <c r="F46" s="61">
        <f>SUM(D46*E46)</f>
        <v>0</v>
      </c>
    </row>
    <row r="47" spans="1:6" x14ac:dyDescent="0.2">
      <c r="A47" s="149"/>
      <c r="B47" s="32"/>
      <c r="C47" s="23"/>
      <c r="D47" s="26"/>
      <c r="E47" s="7"/>
      <c r="F47" s="61"/>
    </row>
    <row r="48" spans="1:6" s="22" customFormat="1" ht="47.25" customHeight="1" x14ac:dyDescent="0.2">
      <c r="A48" s="152" t="s">
        <v>171</v>
      </c>
      <c r="B48" s="43" t="s">
        <v>440</v>
      </c>
      <c r="C48" s="11" t="s">
        <v>115</v>
      </c>
      <c r="D48" s="26">
        <f>(15.6+2.5)*2</f>
        <v>36.200000000000003</v>
      </c>
      <c r="E48" s="7"/>
      <c r="F48" s="61">
        <f>SUM(D48*E48)</f>
        <v>0</v>
      </c>
    </row>
    <row r="49" spans="1:6" x14ac:dyDescent="0.2">
      <c r="A49" s="149"/>
      <c r="B49" s="32"/>
      <c r="C49" s="23"/>
      <c r="D49" s="26"/>
      <c r="E49" s="7"/>
      <c r="F49" s="61"/>
    </row>
    <row r="50" spans="1:6" s="25" customFormat="1" ht="216.75" x14ac:dyDescent="0.2">
      <c r="A50" s="152" t="s">
        <v>172</v>
      </c>
      <c r="B50" s="19" t="s">
        <v>348</v>
      </c>
      <c r="C50" s="20" t="s">
        <v>6</v>
      </c>
      <c r="D50" s="27">
        <f>0.5*D54</f>
        <v>126.8693</v>
      </c>
      <c r="E50" s="120"/>
      <c r="F50" s="121">
        <f>SUM(D50*E50)</f>
        <v>0</v>
      </c>
    </row>
    <row r="51" spans="1:6" s="25" customFormat="1" x14ac:dyDescent="0.2">
      <c r="A51" s="28"/>
      <c r="B51" s="122"/>
      <c r="C51" s="20"/>
      <c r="D51" s="27"/>
      <c r="E51" s="27"/>
      <c r="F51" s="123"/>
    </row>
    <row r="52" spans="1:6" s="25" customFormat="1" ht="38.25" x14ac:dyDescent="0.2">
      <c r="A52" s="152" t="s">
        <v>397</v>
      </c>
      <c r="B52" s="19" t="s">
        <v>349</v>
      </c>
      <c r="C52" s="20" t="s">
        <v>12</v>
      </c>
      <c r="D52" s="27">
        <f>D54*0.15</f>
        <v>38.060789999999997</v>
      </c>
      <c r="E52" s="120"/>
      <c r="F52" s="121">
        <f>SUM(D52*E52)</f>
        <v>0</v>
      </c>
    </row>
    <row r="53" spans="1:6" s="25" customFormat="1" x14ac:dyDescent="0.2">
      <c r="A53" s="28"/>
      <c r="B53" s="122"/>
      <c r="C53" s="20"/>
      <c r="D53" s="27"/>
      <c r="E53" s="27"/>
      <c r="F53" s="123"/>
    </row>
    <row r="54" spans="1:6" s="25" customFormat="1" ht="153" x14ac:dyDescent="0.2">
      <c r="A54" s="152" t="s">
        <v>173</v>
      </c>
      <c r="B54" s="19" t="s">
        <v>355</v>
      </c>
      <c r="C54" s="20" t="s">
        <v>6</v>
      </c>
      <c r="D54" s="27">
        <f>(6.31*5.38)*2+(2.55*4.99)*2+(19.9*8.06)</f>
        <v>253.73859999999999</v>
      </c>
      <c r="E54" s="120"/>
      <c r="F54" s="121">
        <f>SUM(D54*E54)</f>
        <v>0</v>
      </c>
    </row>
    <row r="55" spans="1:6" s="25" customFormat="1" x14ac:dyDescent="0.2">
      <c r="A55" s="28"/>
      <c r="B55" s="32"/>
      <c r="C55" s="11"/>
      <c r="D55" s="26"/>
      <c r="E55" s="26"/>
      <c r="F55" s="65"/>
    </row>
    <row r="56" spans="1:6" s="28" customFormat="1" ht="76.5" x14ac:dyDescent="0.2">
      <c r="A56" s="152" t="s">
        <v>398</v>
      </c>
      <c r="B56" s="24" t="s">
        <v>350</v>
      </c>
      <c r="C56" s="11" t="s">
        <v>6</v>
      </c>
      <c r="D56" s="120">
        <f>((5.7+4.8+1.9+2.3+3.4+7.9+3.4+2.5+1.9+4.8+5.7)+(19.3+4*2)+5)*0.75</f>
        <v>57.449999999999996</v>
      </c>
      <c r="E56" s="13"/>
      <c r="F56" s="64">
        <f>SUM(D56*E56)</f>
        <v>0</v>
      </c>
    </row>
    <row r="57" spans="1:6" s="25" customFormat="1" x14ac:dyDescent="0.2">
      <c r="A57" s="152"/>
      <c r="B57" s="39"/>
      <c r="C57" s="11"/>
      <c r="D57" s="26"/>
      <c r="E57" s="13"/>
      <c r="F57" s="64"/>
    </row>
    <row r="58" spans="1:6" s="28" customFormat="1" ht="89.25" x14ac:dyDescent="0.2">
      <c r="A58" s="152" t="s">
        <v>399</v>
      </c>
      <c r="B58" s="50" t="s">
        <v>227</v>
      </c>
      <c r="C58" s="11" t="s">
        <v>6</v>
      </c>
      <c r="D58" s="120">
        <v>85</v>
      </c>
      <c r="E58" s="120"/>
      <c r="F58" s="64">
        <f>SUM(D58*E58)</f>
        <v>0</v>
      </c>
    </row>
    <row r="59" spans="1:6" s="25" customFormat="1" x14ac:dyDescent="0.2">
      <c r="A59" s="152"/>
      <c r="B59" s="39"/>
      <c r="C59" s="11"/>
      <c r="D59" s="27"/>
      <c r="E59" s="27"/>
      <c r="F59" s="65"/>
    </row>
    <row r="60" spans="1:6" s="28" customFormat="1" ht="102" x14ac:dyDescent="0.2">
      <c r="A60" s="152" t="s">
        <v>400</v>
      </c>
      <c r="B60" s="50" t="s">
        <v>359</v>
      </c>
      <c r="C60" s="11" t="s">
        <v>6</v>
      </c>
      <c r="D60" s="120">
        <v>230</v>
      </c>
      <c r="E60" s="120"/>
      <c r="F60" s="64">
        <f>SUM(D60*E60)</f>
        <v>0</v>
      </c>
    </row>
    <row r="61" spans="1:6" s="25" customFormat="1" x14ac:dyDescent="0.2">
      <c r="A61" s="152"/>
      <c r="B61" s="39"/>
      <c r="C61" s="11"/>
      <c r="D61" s="27"/>
      <c r="E61" s="27"/>
      <c r="F61" s="65"/>
    </row>
    <row r="62" spans="1:6" s="28" customFormat="1" ht="76.5" x14ac:dyDescent="0.2">
      <c r="A62" s="152" t="s">
        <v>401</v>
      </c>
      <c r="B62" s="50" t="s">
        <v>360</v>
      </c>
      <c r="C62" s="11" t="s">
        <v>6</v>
      </c>
      <c r="D62" s="120">
        <v>70</v>
      </c>
      <c r="E62" s="120"/>
      <c r="F62" s="64">
        <f>SUM(D62*E62)</f>
        <v>0</v>
      </c>
    </row>
    <row r="63" spans="1:6" s="25" customFormat="1" x14ac:dyDescent="0.2">
      <c r="A63" s="152"/>
      <c r="B63" s="39"/>
      <c r="C63" s="11"/>
      <c r="D63" s="26"/>
      <c r="E63" s="26"/>
      <c r="F63" s="65"/>
    </row>
    <row r="64" spans="1:6" s="25" customFormat="1" ht="114.75" x14ac:dyDescent="0.2">
      <c r="A64" s="152" t="s">
        <v>402</v>
      </c>
      <c r="B64" s="39" t="s">
        <v>361</v>
      </c>
      <c r="C64" s="11" t="s">
        <v>120</v>
      </c>
      <c r="D64" s="13">
        <v>1</v>
      </c>
      <c r="E64" s="13"/>
      <c r="F64" s="64">
        <f>SUM(D64*E64)</f>
        <v>0</v>
      </c>
    </row>
    <row r="65" spans="1:6" s="14" customFormat="1" x14ac:dyDescent="0.2">
      <c r="A65" s="153"/>
      <c r="B65" s="36"/>
      <c r="C65" s="11"/>
      <c r="D65" s="13"/>
      <c r="E65" s="13"/>
      <c r="F65" s="67"/>
    </row>
    <row r="66" spans="1:6" s="25" customFormat="1" ht="63.75" x14ac:dyDescent="0.2">
      <c r="A66" s="152" t="s">
        <v>403</v>
      </c>
      <c r="B66" s="39" t="s">
        <v>362</v>
      </c>
      <c r="C66" s="11" t="s">
        <v>120</v>
      </c>
      <c r="D66" s="13">
        <v>1</v>
      </c>
      <c r="E66" s="13"/>
      <c r="F66" s="64">
        <f>SUM(D66*E66)</f>
        <v>0</v>
      </c>
    </row>
    <row r="67" spans="1:6" s="14" customFormat="1" ht="38.25" x14ac:dyDescent="0.2">
      <c r="A67" s="153">
        <v>24</v>
      </c>
      <c r="B67" s="36" t="s">
        <v>351</v>
      </c>
      <c r="C67" s="11" t="s">
        <v>120</v>
      </c>
      <c r="D67" s="13">
        <v>1</v>
      </c>
      <c r="E67" s="13"/>
      <c r="F67" s="64">
        <f>SUM(D67*E67)</f>
        <v>0</v>
      </c>
    </row>
    <row r="68" spans="1:6" s="14" customFormat="1" x14ac:dyDescent="0.2">
      <c r="A68" s="153"/>
      <c r="B68" s="36"/>
      <c r="C68" s="11"/>
      <c r="D68" s="13"/>
      <c r="E68" s="13"/>
      <c r="F68" s="67"/>
    </row>
    <row r="69" spans="1:6" s="22" customFormat="1" ht="25.5" x14ac:dyDescent="0.2">
      <c r="A69" s="152" t="s">
        <v>404</v>
      </c>
      <c r="B69" s="43" t="s">
        <v>228</v>
      </c>
      <c r="C69" s="11" t="s">
        <v>191</v>
      </c>
      <c r="D69" s="13">
        <v>1</v>
      </c>
      <c r="E69" s="7"/>
      <c r="F69" s="61">
        <f>SUM(D69*E69)</f>
        <v>0</v>
      </c>
    </row>
    <row r="70" spans="1:6" x14ac:dyDescent="0.2">
      <c r="A70" s="149"/>
      <c r="B70" s="32"/>
      <c r="C70" s="23"/>
      <c r="D70" s="13"/>
      <c r="E70" s="7"/>
      <c r="F70" s="61"/>
    </row>
    <row r="71" spans="1:6" s="22" customFormat="1" ht="51" x14ac:dyDescent="0.2">
      <c r="A71" s="152" t="s">
        <v>648</v>
      </c>
      <c r="B71" s="43" t="s">
        <v>649</v>
      </c>
      <c r="C71" s="11" t="s">
        <v>6</v>
      </c>
      <c r="D71" s="13">
        <v>2</v>
      </c>
      <c r="E71" s="7"/>
      <c r="F71" s="61">
        <f>SUM(D71*E71)</f>
        <v>0</v>
      </c>
    </row>
    <row r="72" spans="1:6" x14ac:dyDescent="0.2">
      <c r="A72" s="149"/>
      <c r="B72" s="32"/>
      <c r="C72" s="23"/>
      <c r="D72" s="13"/>
      <c r="E72" s="7"/>
      <c r="F72" s="61"/>
    </row>
    <row r="73" spans="1:6" s="28" customFormat="1" ht="38.25" x14ac:dyDescent="0.2">
      <c r="A73" s="151">
        <v>27</v>
      </c>
      <c r="B73" s="24" t="s">
        <v>192</v>
      </c>
      <c r="C73" s="11" t="s">
        <v>11</v>
      </c>
      <c r="D73" s="13">
        <v>1</v>
      </c>
      <c r="E73" s="13"/>
      <c r="F73" s="64">
        <f>SUM(D73*E73)</f>
        <v>0</v>
      </c>
    </row>
    <row r="74" spans="1:6" s="28" customFormat="1" ht="13.5" thickBot="1" x14ac:dyDescent="0.25">
      <c r="A74" s="140"/>
      <c r="B74" s="141"/>
      <c r="C74" s="5"/>
      <c r="D74" s="26"/>
      <c r="E74" s="13"/>
      <c r="F74" s="142"/>
    </row>
    <row r="75" spans="1:6" ht="13.5" thickBot="1" x14ac:dyDescent="0.25">
      <c r="A75" s="154"/>
      <c r="B75" s="12" t="s">
        <v>13</v>
      </c>
      <c r="C75" s="5"/>
      <c r="D75" s="26"/>
      <c r="E75" s="7"/>
      <c r="F75" s="78">
        <f>SUM(F10:F73)</f>
        <v>0</v>
      </c>
    </row>
    <row r="76" spans="1:6" x14ac:dyDescent="0.2">
      <c r="A76" s="154"/>
      <c r="B76" s="9"/>
      <c r="C76" s="5"/>
      <c r="D76" s="26"/>
      <c r="E76" s="7"/>
      <c r="F76" s="69"/>
    </row>
    <row r="77" spans="1:6" x14ac:dyDescent="0.2">
      <c r="A77" s="149" t="s">
        <v>156</v>
      </c>
      <c r="B77" s="104" t="s">
        <v>122</v>
      </c>
      <c r="C77" s="100"/>
      <c r="D77" s="108"/>
      <c r="E77" s="102"/>
      <c r="F77" s="109"/>
    </row>
    <row r="78" spans="1:6" x14ac:dyDescent="0.2">
      <c r="A78" s="18"/>
      <c r="B78" s="32"/>
      <c r="C78" s="11"/>
      <c r="D78" s="26"/>
      <c r="F78" s="66"/>
    </row>
    <row r="79" spans="1:6" ht="89.25" x14ac:dyDescent="0.2">
      <c r="A79" s="150">
        <v>1</v>
      </c>
      <c r="B79" s="34" t="s">
        <v>194</v>
      </c>
      <c r="C79" s="11" t="s">
        <v>15</v>
      </c>
      <c r="D79" s="26">
        <v>1.5</v>
      </c>
      <c r="E79" s="7"/>
      <c r="F79" s="59">
        <f>SUM(D79*E79)</f>
        <v>0</v>
      </c>
    </row>
    <row r="80" spans="1:6" x14ac:dyDescent="0.2">
      <c r="A80" s="18"/>
      <c r="B80" s="17"/>
      <c r="C80" s="11"/>
      <c r="D80" s="26"/>
      <c r="E80" s="7"/>
      <c r="F80" s="96"/>
    </row>
    <row r="81" spans="1:6" s="47" customFormat="1" ht="102" x14ac:dyDescent="0.2">
      <c r="A81" s="211">
        <v>2</v>
      </c>
      <c r="B81" s="212" t="s">
        <v>441</v>
      </c>
      <c r="C81" s="6" t="s">
        <v>15</v>
      </c>
      <c r="D81" s="146">
        <f>0.9*0.3*0.3*4+0.55*2+0.55*3</f>
        <v>3.0740000000000003</v>
      </c>
      <c r="E81" s="40"/>
      <c r="F81" s="59">
        <f>SUM(D81*E81)</f>
        <v>0</v>
      </c>
    </row>
    <row r="82" spans="1:6" s="47" customFormat="1" ht="13.5" thickBot="1" x14ac:dyDescent="0.25">
      <c r="A82" s="211"/>
      <c r="B82" s="213"/>
      <c r="C82" s="6"/>
      <c r="D82" s="146"/>
      <c r="E82" s="40"/>
      <c r="F82" s="59"/>
    </row>
    <row r="83" spans="1:6" ht="13.5" thickBot="1" x14ac:dyDescent="0.25">
      <c r="A83" s="18"/>
      <c r="B83" s="30" t="s">
        <v>16</v>
      </c>
      <c r="C83" s="11"/>
      <c r="D83" s="26"/>
      <c r="E83" s="7"/>
      <c r="F83" s="78">
        <f>SUM(F78:F81)</f>
        <v>0</v>
      </c>
    </row>
    <row r="84" spans="1:6" x14ac:dyDescent="0.2">
      <c r="A84" s="18"/>
      <c r="B84" s="39"/>
      <c r="C84" s="11"/>
      <c r="D84" s="26"/>
      <c r="E84" s="7"/>
      <c r="F84" s="70"/>
    </row>
    <row r="85" spans="1:6" x14ac:dyDescent="0.2">
      <c r="A85" s="149" t="s">
        <v>175</v>
      </c>
      <c r="B85" s="104" t="s">
        <v>17</v>
      </c>
      <c r="C85" s="100"/>
      <c r="D85" s="108"/>
      <c r="E85" s="102"/>
      <c r="F85" s="103"/>
    </row>
    <row r="86" spans="1:6" x14ac:dyDescent="0.2">
      <c r="A86" s="149"/>
      <c r="B86" s="30"/>
      <c r="C86" s="11"/>
      <c r="D86" s="26"/>
      <c r="E86" s="7"/>
      <c r="F86" s="68"/>
    </row>
    <row r="87" spans="1:6" ht="38.25" x14ac:dyDescent="0.2">
      <c r="A87" s="18" t="s">
        <v>174</v>
      </c>
      <c r="B87" s="83" t="s">
        <v>329</v>
      </c>
      <c r="C87" s="11"/>
      <c r="D87" s="26"/>
      <c r="E87" s="7"/>
      <c r="F87" s="59"/>
    </row>
    <row r="88" spans="1:6" x14ac:dyDescent="0.2">
      <c r="A88" s="18" t="s">
        <v>5</v>
      </c>
      <c r="B88" s="39" t="s">
        <v>229</v>
      </c>
      <c r="C88" s="11" t="s">
        <v>115</v>
      </c>
      <c r="D88" s="26">
        <f>(2.1*2+1.75*2)*5</f>
        <v>38.5</v>
      </c>
      <c r="E88" s="7"/>
      <c r="F88" s="68">
        <f>SUM(D88*E88)</f>
        <v>0</v>
      </c>
    </row>
    <row r="89" spans="1:6" x14ac:dyDescent="0.2">
      <c r="A89" s="18" t="s">
        <v>7</v>
      </c>
      <c r="B89" s="39" t="s">
        <v>230</v>
      </c>
      <c r="C89" s="11" t="s">
        <v>115</v>
      </c>
      <c r="D89" s="26">
        <f>(1.7*2+1.77*2)*4</f>
        <v>27.759999999999998</v>
      </c>
      <c r="E89" s="7"/>
      <c r="F89" s="68">
        <f>SUM(D89*E89)</f>
        <v>0</v>
      </c>
    </row>
    <row r="90" spans="1:6" x14ac:dyDescent="0.2">
      <c r="A90" s="18" t="s">
        <v>8</v>
      </c>
      <c r="B90" s="39" t="s">
        <v>231</v>
      </c>
      <c r="C90" s="11" t="s">
        <v>115</v>
      </c>
      <c r="D90" s="26">
        <f>(0.6*2+1.15*2)*2</f>
        <v>7</v>
      </c>
      <c r="E90" s="7"/>
      <c r="F90" s="68">
        <f>SUM(D90*E90)</f>
        <v>0</v>
      </c>
    </row>
    <row r="91" spans="1:6" x14ac:dyDescent="0.2">
      <c r="A91" s="18" t="s">
        <v>9</v>
      </c>
      <c r="B91" s="39" t="s">
        <v>232</v>
      </c>
      <c r="C91" s="11" t="s">
        <v>115</v>
      </c>
      <c r="D91" s="26">
        <f>0.8*2+1.3*2</f>
        <v>4.2</v>
      </c>
      <c r="E91" s="7"/>
      <c r="F91" s="68">
        <f>SUM(D91*E91)</f>
        <v>0</v>
      </c>
    </row>
    <row r="92" spans="1:6" x14ac:dyDescent="0.2">
      <c r="A92" s="18" t="s">
        <v>10</v>
      </c>
      <c r="B92" s="39" t="s">
        <v>233</v>
      </c>
      <c r="C92" s="11" t="s">
        <v>115</v>
      </c>
      <c r="D92" s="26">
        <f>0.8*2+1.75*2</f>
        <v>5.0999999999999996</v>
      </c>
      <c r="E92" s="7"/>
      <c r="F92" s="68">
        <f>SUM(D92*E92)</f>
        <v>0</v>
      </c>
    </row>
    <row r="93" spans="1:6" x14ac:dyDescent="0.2">
      <c r="A93" s="18"/>
      <c r="B93" s="41"/>
      <c r="C93" s="11"/>
      <c r="D93" s="26"/>
      <c r="E93" s="7"/>
      <c r="F93" s="59"/>
    </row>
    <row r="94" spans="1:6" ht="25.5" x14ac:dyDescent="0.2">
      <c r="A94" s="18" t="s">
        <v>159</v>
      </c>
      <c r="B94" s="41" t="s">
        <v>234</v>
      </c>
      <c r="C94" s="11"/>
      <c r="D94" s="26"/>
      <c r="E94" s="7"/>
      <c r="F94" s="59"/>
    </row>
    <row r="95" spans="1:6" x14ac:dyDescent="0.2">
      <c r="A95" s="18" t="s">
        <v>5</v>
      </c>
      <c r="B95" s="43" t="s">
        <v>363</v>
      </c>
      <c r="C95" s="11" t="s">
        <v>115</v>
      </c>
      <c r="D95" s="26">
        <f>(1.7+2*2.75)*2</f>
        <v>14.4</v>
      </c>
      <c r="E95" s="7"/>
      <c r="F95" s="68">
        <f t="shared" ref="F95:F101" si="3">SUM(D95*E95)</f>
        <v>0</v>
      </c>
    </row>
    <row r="96" spans="1:6" x14ac:dyDescent="0.2">
      <c r="A96" s="18" t="s">
        <v>7</v>
      </c>
      <c r="B96" s="43" t="s">
        <v>703</v>
      </c>
      <c r="C96" s="11" t="s">
        <v>115</v>
      </c>
      <c r="D96" s="26">
        <f>(1.7+2*2.75)*2</f>
        <v>14.4</v>
      </c>
      <c r="E96" s="7"/>
      <c r="F96" s="68">
        <f t="shared" ref="F96" si="4">SUM(D96*E96)</f>
        <v>0</v>
      </c>
    </row>
    <row r="97" spans="1:6" x14ac:dyDescent="0.2">
      <c r="A97" s="18" t="s">
        <v>8</v>
      </c>
      <c r="B97" s="41" t="s">
        <v>235</v>
      </c>
      <c r="C97" s="11" t="s">
        <v>115</v>
      </c>
      <c r="D97" s="26">
        <f>(2.05*2+0.7)*2</f>
        <v>9.6</v>
      </c>
      <c r="E97" s="7"/>
      <c r="F97" s="68">
        <f t="shared" si="3"/>
        <v>0</v>
      </c>
    </row>
    <row r="98" spans="1:6" x14ac:dyDescent="0.2">
      <c r="A98" s="22" t="s">
        <v>9</v>
      </c>
      <c r="B98" s="41" t="s">
        <v>236</v>
      </c>
      <c r="C98" s="11" t="s">
        <v>115</v>
      </c>
      <c r="D98" s="26">
        <f>(0.8+1.9*2)*1</f>
        <v>4.5999999999999996</v>
      </c>
      <c r="E98" s="7"/>
      <c r="F98" s="68">
        <f t="shared" si="3"/>
        <v>0</v>
      </c>
    </row>
    <row r="99" spans="1:6" x14ac:dyDescent="0.2">
      <c r="A99" s="22" t="s">
        <v>10</v>
      </c>
      <c r="B99" s="42" t="s">
        <v>237</v>
      </c>
      <c r="C99" s="11" t="s">
        <v>115</v>
      </c>
      <c r="D99" s="26">
        <f>(1+2*2.05)*7</f>
        <v>35.699999999999996</v>
      </c>
      <c r="E99" s="7"/>
      <c r="F99" s="68">
        <f t="shared" si="3"/>
        <v>0</v>
      </c>
    </row>
    <row r="100" spans="1:6" x14ac:dyDescent="0.2">
      <c r="A100" s="22" t="s">
        <v>624</v>
      </c>
      <c r="B100" s="42" t="s">
        <v>238</v>
      </c>
      <c r="C100" s="11" t="s">
        <v>115</v>
      </c>
      <c r="D100" s="26">
        <f>(1+2.15*2)</f>
        <v>5.3</v>
      </c>
      <c r="E100" s="7"/>
      <c r="F100" s="68">
        <f t="shared" si="3"/>
        <v>0</v>
      </c>
    </row>
    <row r="101" spans="1:6" x14ac:dyDescent="0.2">
      <c r="A101" s="22" t="s">
        <v>388</v>
      </c>
      <c r="B101" s="42" t="s">
        <v>239</v>
      </c>
      <c r="C101" s="11" t="s">
        <v>115</v>
      </c>
      <c r="D101" s="26">
        <f>1+2.1*2</f>
        <v>5.2</v>
      </c>
      <c r="E101" s="7"/>
      <c r="F101" s="68">
        <f t="shared" si="3"/>
        <v>0</v>
      </c>
    </row>
    <row r="102" spans="1:6" x14ac:dyDescent="0.2">
      <c r="A102" s="22"/>
      <c r="B102" s="42"/>
      <c r="C102" s="11"/>
      <c r="D102" s="26"/>
      <c r="E102" s="7"/>
      <c r="F102" s="59"/>
    </row>
    <row r="103" spans="1:6" ht="102" x14ac:dyDescent="0.2">
      <c r="A103" s="18" t="s">
        <v>160</v>
      </c>
      <c r="B103" s="32" t="s">
        <v>341</v>
      </c>
      <c r="C103" s="11" t="s">
        <v>19</v>
      </c>
      <c r="D103" s="26">
        <f>3.1*2.8+3*1.96+5</f>
        <v>19.559999999999999</v>
      </c>
      <c r="E103" s="7"/>
      <c r="F103" s="68">
        <f t="shared" ref="F103:F108" si="5">SUM(D103*E103)</f>
        <v>0</v>
      </c>
    </row>
    <row r="104" spans="1:6" ht="63.75" x14ac:dyDescent="0.2">
      <c r="A104" s="18" t="s">
        <v>161</v>
      </c>
      <c r="B104" s="32" t="s">
        <v>704</v>
      </c>
      <c r="C104" s="11" t="s">
        <v>19</v>
      </c>
      <c r="D104" s="26">
        <f>0.5*2.1</f>
        <v>1.05</v>
      </c>
      <c r="E104" s="7"/>
      <c r="F104" s="68">
        <f t="shared" si="5"/>
        <v>0</v>
      </c>
    </row>
    <row r="105" spans="1:6" ht="63.75" x14ac:dyDescent="0.2">
      <c r="A105" s="18" t="s">
        <v>162</v>
      </c>
      <c r="B105" s="32" t="s">
        <v>365</v>
      </c>
      <c r="C105" s="11" t="s">
        <v>19</v>
      </c>
      <c r="D105" s="26">
        <f>2*0.2*2.1</f>
        <v>0.84000000000000008</v>
      </c>
      <c r="E105" s="7"/>
      <c r="F105" s="68">
        <f t="shared" si="5"/>
        <v>0</v>
      </c>
    </row>
    <row r="106" spans="1:6" ht="76.5" x14ac:dyDescent="0.2">
      <c r="A106" s="18" t="s">
        <v>163</v>
      </c>
      <c r="B106" s="32" t="s">
        <v>366</v>
      </c>
      <c r="C106" s="11" t="s">
        <v>19</v>
      </c>
      <c r="D106" s="26">
        <f>0.25*2.1+0.65*2.1</f>
        <v>1.8900000000000001</v>
      </c>
      <c r="E106" s="7"/>
      <c r="F106" s="68">
        <f t="shared" si="5"/>
        <v>0</v>
      </c>
    </row>
    <row r="107" spans="1:6" ht="127.5" x14ac:dyDescent="0.2">
      <c r="A107" s="18" t="s">
        <v>164</v>
      </c>
      <c r="B107" s="32" t="s">
        <v>330</v>
      </c>
      <c r="C107" s="11" t="s">
        <v>19</v>
      </c>
      <c r="D107" s="26">
        <f>(0.95*2.1)</f>
        <v>1.9949999999999999</v>
      </c>
      <c r="E107" s="7"/>
      <c r="F107" s="68">
        <f t="shared" si="5"/>
        <v>0</v>
      </c>
    </row>
    <row r="108" spans="1:6" ht="127.5" x14ac:dyDescent="0.2">
      <c r="A108" s="18" t="s">
        <v>165</v>
      </c>
      <c r="B108" s="32" t="s">
        <v>367</v>
      </c>
      <c r="C108" s="11" t="s">
        <v>19</v>
      </c>
      <c r="D108" s="26">
        <f>(0.95*2.1)</f>
        <v>1.9949999999999999</v>
      </c>
      <c r="E108" s="7"/>
      <c r="F108" s="68">
        <f t="shared" si="5"/>
        <v>0</v>
      </c>
    </row>
    <row r="109" spans="1:6" ht="89.25" x14ac:dyDescent="0.2">
      <c r="A109" s="18" t="s">
        <v>166</v>
      </c>
      <c r="B109" s="16" t="s">
        <v>210</v>
      </c>
      <c r="C109" s="9"/>
      <c r="D109" s="26"/>
      <c r="E109" s="9"/>
      <c r="F109" s="69"/>
    </row>
    <row r="110" spans="1:6" x14ac:dyDescent="0.2">
      <c r="A110" s="18" t="s">
        <v>5</v>
      </c>
      <c r="B110" s="16" t="s">
        <v>332</v>
      </c>
      <c r="C110" s="11" t="s">
        <v>19</v>
      </c>
      <c r="D110" s="27">
        <f>(3.6*2)*3.15</f>
        <v>22.68</v>
      </c>
      <c r="E110" s="7"/>
      <c r="F110" s="59">
        <f>SUM(D110*E110)</f>
        <v>0</v>
      </c>
    </row>
    <row r="111" spans="1:6" x14ac:dyDescent="0.2">
      <c r="A111" s="18" t="s">
        <v>7</v>
      </c>
      <c r="B111" s="16" t="s">
        <v>333</v>
      </c>
      <c r="C111" s="11" t="s">
        <v>19</v>
      </c>
      <c r="D111" s="27">
        <f>(3.6*2+2+1)*2.85+2.85*3</f>
        <v>37.620000000000005</v>
      </c>
      <c r="E111" s="7"/>
      <c r="F111" s="59">
        <f>SUM(D111*E111)</f>
        <v>0</v>
      </c>
    </row>
    <row r="112" spans="1:6" x14ac:dyDescent="0.2">
      <c r="A112" s="18" t="s">
        <v>8</v>
      </c>
      <c r="B112" s="16" t="s">
        <v>331</v>
      </c>
      <c r="C112" s="11" t="s">
        <v>19</v>
      </c>
      <c r="D112" s="26">
        <f>D103*2+D104*2+D105*2+D106*2+D107*2+D108*2</f>
        <v>54.660000000000004</v>
      </c>
      <c r="E112" s="7"/>
      <c r="F112" s="59">
        <f>SUM(D112*E112)</f>
        <v>0</v>
      </c>
    </row>
    <row r="113" spans="1:6" x14ac:dyDescent="0.2">
      <c r="A113" s="18" t="s">
        <v>9</v>
      </c>
      <c r="B113" s="16" t="s">
        <v>368</v>
      </c>
      <c r="C113" s="11" t="s">
        <v>19</v>
      </c>
      <c r="D113" s="26">
        <f>D190*0.5</f>
        <v>293.25</v>
      </c>
      <c r="E113" s="7"/>
      <c r="F113" s="59">
        <f>SUM(D113*E113)</f>
        <v>0</v>
      </c>
    </row>
    <row r="114" spans="1:6" x14ac:dyDescent="0.2">
      <c r="A114" s="22"/>
      <c r="B114" s="42"/>
      <c r="C114" s="11"/>
      <c r="D114" s="26"/>
      <c r="E114" s="7"/>
      <c r="F114" s="59"/>
    </row>
    <row r="115" spans="1:6" x14ac:dyDescent="0.2">
      <c r="A115" s="18"/>
      <c r="B115" s="41"/>
      <c r="C115" s="11"/>
      <c r="D115" s="26"/>
      <c r="E115" s="7"/>
      <c r="F115" s="40"/>
    </row>
    <row r="116" spans="1:6" ht="13.5" thickBot="1" x14ac:dyDescent="0.25">
      <c r="A116" s="22"/>
      <c r="B116" s="42"/>
      <c r="C116" s="11"/>
      <c r="D116" s="26"/>
      <c r="E116" s="7"/>
      <c r="F116" s="59"/>
    </row>
    <row r="117" spans="1:6" ht="13.5" thickBot="1" x14ac:dyDescent="0.25">
      <c r="A117" s="18"/>
      <c r="B117" s="30" t="s">
        <v>20</v>
      </c>
      <c r="C117" s="11"/>
      <c r="D117" s="26"/>
      <c r="E117" s="7"/>
      <c r="F117" s="78">
        <f>SUM(F87:F115)</f>
        <v>0</v>
      </c>
    </row>
    <row r="118" spans="1:6" x14ac:dyDescent="0.2">
      <c r="A118" s="18"/>
      <c r="B118" s="30"/>
      <c r="C118" s="11"/>
      <c r="D118" s="26"/>
      <c r="E118" s="7"/>
      <c r="F118" s="117"/>
    </row>
    <row r="119" spans="1:6" x14ac:dyDescent="0.2">
      <c r="A119" s="149" t="s">
        <v>176</v>
      </c>
      <c r="B119" s="104" t="s">
        <v>22</v>
      </c>
      <c r="C119" s="100"/>
      <c r="D119" s="108"/>
      <c r="E119" s="102"/>
      <c r="F119" s="103"/>
    </row>
    <row r="120" spans="1:6" x14ac:dyDescent="0.2">
      <c r="A120" s="18"/>
      <c r="B120" s="32"/>
      <c r="C120" s="11"/>
      <c r="D120" s="26"/>
      <c r="E120" s="7"/>
      <c r="F120" s="74"/>
    </row>
    <row r="121" spans="1:6" ht="82.5" customHeight="1" x14ac:dyDescent="0.2">
      <c r="A121" s="18"/>
      <c r="B121" s="112" t="s">
        <v>199</v>
      </c>
      <c r="C121" s="11"/>
      <c r="D121" s="76"/>
      <c r="E121" s="7"/>
      <c r="F121" s="59"/>
    </row>
    <row r="122" spans="1:6" x14ac:dyDescent="0.2">
      <c r="A122" s="18"/>
      <c r="B122" s="32"/>
      <c r="C122" s="11"/>
      <c r="D122" s="26"/>
      <c r="E122" s="7"/>
      <c r="F122" s="74"/>
    </row>
    <row r="123" spans="1:6" ht="38.25" x14ac:dyDescent="0.2">
      <c r="A123" s="18" t="s">
        <v>174</v>
      </c>
      <c r="B123" s="32" t="s">
        <v>200</v>
      </c>
      <c r="C123" s="11" t="s">
        <v>19</v>
      </c>
      <c r="D123" s="27">
        <f>((5.7+4.8+1.9+2.3+3.4+7.9+3.4+2.5+1.9+4.8+5.7)+(19.3+4*2)+4*2)*3.45</f>
        <v>274.62</v>
      </c>
      <c r="E123" s="7"/>
      <c r="F123" s="73">
        <f>SUM(D123*E123)</f>
        <v>0</v>
      </c>
    </row>
    <row r="124" spans="1:6" x14ac:dyDescent="0.2">
      <c r="A124" s="18"/>
      <c r="B124" s="32"/>
      <c r="C124" s="9"/>
      <c r="D124" s="26"/>
      <c r="E124" s="9"/>
      <c r="F124" s="74"/>
    </row>
    <row r="125" spans="1:6" ht="165.75" x14ac:dyDescent="0.2">
      <c r="A125" s="18" t="s">
        <v>159</v>
      </c>
      <c r="B125" s="16" t="s">
        <v>252</v>
      </c>
      <c r="C125" s="11"/>
      <c r="D125" s="26"/>
      <c r="F125" s="74"/>
    </row>
    <row r="126" spans="1:6" x14ac:dyDescent="0.2">
      <c r="A126" s="18"/>
      <c r="B126" s="48" t="s">
        <v>267</v>
      </c>
      <c r="C126" s="11" t="s">
        <v>6</v>
      </c>
      <c r="D126" s="27">
        <f>D54*0.3+50</f>
        <v>126.12157999999999</v>
      </c>
      <c r="E126" s="7"/>
      <c r="F126" s="75">
        <f>SUM(D126*E126)</f>
        <v>0</v>
      </c>
    </row>
    <row r="127" spans="1:6" x14ac:dyDescent="0.2">
      <c r="A127" s="18"/>
      <c r="B127" s="48"/>
      <c r="C127" s="11"/>
      <c r="D127" s="26"/>
      <c r="E127" s="7"/>
      <c r="F127" s="75"/>
    </row>
    <row r="128" spans="1:6" ht="63.75" x14ac:dyDescent="0.2">
      <c r="A128" s="18" t="s">
        <v>160</v>
      </c>
      <c r="B128" s="16" t="s">
        <v>253</v>
      </c>
      <c r="C128" s="11"/>
      <c r="D128" s="26"/>
      <c r="E128" s="7"/>
      <c r="F128" s="59"/>
    </row>
    <row r="129" spans="1:6" x14ac:dyDescent="0.2">
      <c r="A129" s="22"/>
      <c r="B129" s="39" t="s">
        <v>201</v>
      </c>
      <c r="C129" s="11" t="s">
        <v>19</v>
      </c>
      <c r="D129" s="27">
        <f>D54+15</f>
        <v>268.73860000000002</v>
      </c>
      <c r="E129" s="7"/>
      <c r="F129" s="59">
        <f>SUM(D129*E129)</f>
        <v>0</v>
      </c>
    </row>
    <row r="130" spans="1:6" x14ac:dyDescent="0.2">
      <c r="A130" s="22"/>
      <c r="B130" s="39"/>
      <c r="C130" s="11"/>
      <c r="D130" s="26"/>
      <c r="E130" s="7"/>
      <c r="F130" s="59"/>
    </row>
    <row r="131" spans="1:6" ht="38.25" x14ac:dyDescent="0.2">
      <c r="A131" s="18" t="s">
        <v>161</v>
      </c>
      <c r="B131" s="49" t="s">
        <v>203</v>
      </c>
      <c r="C131" s="11" t="s">
        <v>18</v>
      </c>
      <c r="D131" s="26">
        <v>10</v>
      </c>
      <c r="E131" s="7"/>
      <c r="F131" s="59">
        <f>SUM(D131*E131)</f>
        <v>0</v>
      </c>
    </row>
    <row r="132" spans="1:6" x14ac:dyDescent="0.2">
      <c r="A132" s="18"/>
      <c r="B132" s="49"/>
      <c r="C132" s="11"/>
      <c r="D132" s="26"/>
      <c r="E132" s="7"/>
      <c r="F132" s="59"/>
    </row>
    <row r="133" spans="1:6" ht="131.25" customHeight="1" x14ac:dyDescent="0.2">
      <c r="A133" s="18" t="s">
        <v>162</v>
      </c>
      <c r="B133" s="16" t="s">
        <v>202</v>
      </c>
      <c r="C133" s="11" t="s">
        <v>19</v>
      </c>
      <c r="D133" s="26">
        <v>20</v>
      </c>
      <c r="E133" s="7"/>
      <c r="F133" s="73">
        <f>SUM(D133*E133)</f>
        <v>0</v>
      </c>
    </row>
    <row r="134" spans="1:6" ht="51" x14ac:dyDescent="0.2">
      <c r="A134" s="18" t="s">
        <v>163</v>
      </c>
      <c r="B134" s="32" t="s">
        <v>418</v>
      </c>
      <c r="C134" s="11" t="s">
        <v>19</v>
      </c>
      <c r="D134" s="26">
        <f>D174*0.3</f>
        <v>23.88</v>
      </c>
      <c r="E134" s="7"/>
      <c r="F134" s="68">
        <f>SUM(D134*E134)</f>
        <v>0</v>
      </c>
    </row>
    <row r="135" spans="1:6" ht="13.5" thickBot="1" x14ac:dyDescent="0.25">
      <c r="A135" s="22"/>
      <c r="B135" s="42"/>
      <c r="C135" s="11"/>
      <c r="D135" s="26"/>
      <c r="E135" s="7"/>
      <c r="F135" s="59"/>
    </row>
    <row r="136" spans="1:6" ht="13.5" thickBot="1" x14ac:dyDescent="0.25">
      <c r="A136" s="18"/>
      <c r="B136" s="46" t="s">
        <v>23</v>
      </c>
      <c r="C136" s="11"/>
      <c r="D136" s="26"/>
      <c r="E136" s="7"/>
      <c r="F136" s="78">
        <f>SUM(F121:F135)</f>
        <v>0</v>
      </c>
    </row>
    <row r="137" spans="1:6" x14ac:dyDescent="0.2">
      <c r="A137" s="18"/>
      <c r="B137" s="49"/>
      <c r="C137" s="11"/>
      <c r="D137" s="26"/>
      <c r="E137" s="7"/>
      <c r="F137" s="70"/>
    </row>
    <row r="138" spans="1:6" x14ac:dyDescent="0.2">
      <c r="A138" s="149" t="s">
        <v>177</v>
      </c>
      <c r="B138" s="104" t="s">
        <v>24</v>
      </c>
      <c r="C138" s="100"/>
      <c r="D138" s="108"/>
      <c r="E138" s="102"/>
      <c r="F138" s="103"/>
    </row>
    <row r="139" spans="1:6" x14ac:dyDescent="0.2">
      <c r="A139" s="18"/>
      <c r="B139" s="49"/>
      <c r="C139" s="11"/>
      <c r="D139" s="26"/>
      <c r="E139" s="7"/>
      <c r="F139" s="59"/>
    </row>
    <row r="140" spans="1:6" ht="114.75" x14ac:dyDescent="0.2">
      <c r="A140" s="18" t="s">
        <v>174</v>
      </c>
      <c r="B140" s="42" t="s">
        <v>266</v>
      </c>
      <c r="C140" s="11"/>
      <c r="D140" s="26"/>
      <c r="E140" s="7"/>
      <c r="F140" s="59"/>
    </row>
    <row r="141" spans="1:6" x14ac:dyDescent="0.2">
      <c r="A141" s="18"/>
      <c r="B141" s="49" t="s">
        <v>201</v>
      </c>
      <c r="C141" s="11" t="s">
        <v>6</v>
      </c>
      <c r="D141" s="27">
        <f>D54+15</f>
        <v>268.73860000000002</v>
      </c>
      <c r="E141" s="7"/>
      <c r="F141" s="59">
        <f>SUM(D141*E141)</f>
        <v>0</v>
      </c>
    </row>
    <row r="142" spans="1:6" x14ac:dyDescent="0.2">
      <c r="A142" s="18"/>
      <c r="B142" s="36"/>
      <c r="C142" s="11"/>
      <c r="D142" s="26"/>
      <c r="E142" s="7"/>
      <c r="F142" s="40"/>
    </row>
    <row r="143" spans="1:6" ht="13.5" thickBot="1" x14ac:dyDescent="0.25">
      <c r="A143" s="18"/>
      <c r="B143" s="39"/>
      <c r="C143" s="11"/>
      <c r="D143" s="26"/>
      <c r="E143" s="7"/>
      <c r="F143" s="40"/>
    </row>
    <row r="144" spans="1:6" ht="13.5" thickBot="1" x14ac:dyDescent="0.25">
      <c r="A144" s="18"/>
      <c r="B144" s="46" t="s">
        <v>25</v>
      </c>
      <c r="C144" s="11"/>
      <c r="D144" s="26"/>
      <c r="E144" s="7"/>
      <c r="F144" s="78">
        <f>SUM(F141:F143)</f>
        <v>0</v>
      </c>
    </row>
    <row r="145" spans="1:6" x14ac:dyDescent="0.2">
      <c r="A145" s="18"/>
      <c r="B145" s="49"/>
      <c r="C145" s="11"/>
      <c r="D145" s="26"/>
      <c r="E145" s="7"/>
      <c r="F145" s="70"/>
    </row>
    <row r="146" spans="1:6" x14ac:dyDescent="0.2">
      <c r="A146" s="149" t="s">
        <v>178</v>
      </c>
      <c r="B146" s="104" t="s">
        <v>26</v>
      </c>
      <c r="C146" s="100"/>
      <c r="D146" s="108"/>
      <c r="E146" s="102"/>
      <c r="F146" s="103"/>
    </row>
    <row r="147" spans="1:6" x14ac:dyDescent="0.2">
      <c r="A147" s="18"/>
      <c r="B147" s="32"/>
      <c r="C147" s="11"/>
      <c r="D147" s="26"/>
      <c r="E147" s="7"/>
      <c r="F147" s="59"/>
    </row>
    <row r="148" spans="1:6" ht="68.25" customHeight="1" x14ac:dyDescent="0.2">
      <c r="A148" s="18"/>
      <c r="B148" s="112" t="s">
        <v>204</v>
      </c>
      <c r="C148" s="11"/>
      <c r="D148" s="76"/>
      <c r="E148" s="7"/>
      <c r="F148" s="59"/>
    </row>
    <row r="149" spans="1:6" x14ac:dyDescent="0.2">
      <c r="A149" s="18"/>
      <c r="B149" s="32"/>
      <c r="C149" s="11"/>
      <c r="D149" s="26"/>
      <c r="E149" s="7"/>
      <c r="F149" s="59"/>
    </row>
    <row r="150" spans="1:6" ht="63.75" x14ac:dyDescent="0.2">
      <c r="A150" s="18" t="s">
        <v>174</v>
      </c>
      <c r="B150" s="19" t="s">
        <v>265</v>
      </c>
      <c r="C150" s="11" t="s">
        <v>6</v>
      </c>
      <c r="D150" s="27">
        <f>(19.3+7.68+1.66+5.7+5.1+1.95+2.42+3.53+7.87+3.4+2.32+1.8+4.96+5.9+1.68+7.65+1)*0.5</f>
        <v>41.960000000000008</v>
      </c>
      <c r="E150" s="7"/>
      <c r="F150" s="59">
        <f>SUM(D150*E150)</f>
        <v>0</v>
      </c>
    </row>
    <row r="151" spans="1:6" x14ac:dyDescent="0.2">
      <c r="A151" s="18"/>
      <c r="B151" s="29"/>
      <c r="C151" s="11"/>
      <c r="D151" s="26"/>
      <c r="E151" s="7"/>
      <c r="F151" s="59"/>
    </row>
    <row r="152" spans="1:6" ht="89.25" x14ac:dyDescent="0.2">
      <c r="A152" s="18" t="s">
        <v>159</v>
      </c>
      <c r="B152" s="19" t="s">
        <v>371</v>
      </c>
      <c r="C152" s="11" t="s">
        <v>6</v>
      </c>
      <c r="D152" s="27">
        <f>(19.3+7.68+1.66+5.7+5.1+1.95+2.42+3.53+7.87+3.4+2.32+1.8+4.96+5.9+1.68+7.65+1)</f>
        <v>83.920000000000016</v>
      </c>
      <c r="E152" s="7"/>
      <c r="F152" s="59">
        <f>SUM(D152*E152)</f>
        <v>0</v>
      </c>
    </row>
    <row r="153" spans="1:6" x14ac:dyDescent="0.2">
      <c r="A153" s="18"/>
      <c r="B153" s="19"/>
      <c r="C153" s="11"/>
      <c r="D153" s="27"/>
      <c r="E153" s="7"/>
      <c r="F153" s="59"/>
    </row>
    <row r="154" spans="1:6" ht="63.75" x14ac:dyDescent="0.2">
      <c r="A154" s="18" t="s">
        <v>160</v>
      </c>
      <c r="B154" s="19" t="s">
        <v>370</v>
      </c>
      <c r="C154" s="11" t="s">
        <v>27</v>
      </c>
      <c r="D154" s="94">
        <f>19.3+7.68+1.66+5.7+5.1+1.95+2.42+3.53+7.87+3.4+2.32+1.8+4.96+5.9+1.68+7.65+1</f>
        <v>83.920000000000016</v>
      </c>
      <c r="E154" s="7"/>
      <c r="F154" s="59">
        <f>SUM(D154*E154)</f>
        <v>0</v>
      </c>
    </row>
    <row r="155" spans="1:6" x14ac:dyDescent="0.2">
      <c r="A155" s="18"/>
      <c r="B155" s="29"/>
      <c r="C155" s="11"/>
      <c r="D155" s="26"/>
      <c r="E155" s="7"/>
      <c r="F155" s="59"/>
    </row>
    <row r="156" spans="1:6" ht="127.5" x14ac:dyDescent="0.2">
      <c r="A156" s="18" t="s">
        <v>161</v>
      </c>
      <c r="B156" s="16" t="s">
        <v>205</v>
      </c>
      <c r="C156" s="11" t="s">
        <v>27</v>
      </c>
      <c r="D156" s="26">
        <f>8*5.6</f>
        <v>44.8</v>
      </c>
      <c r="E156" s="7"/>
      <c r="F156" s="59">
        <f>SUM(D156*E156)</f>
        <v>0</v>
      </c>
    </row>
    <row r="157" spans="1:6" x14ac:dyDescent="0.2">
      <c r="A157" s="18"/>
      <c r="B157" s="33"/>
      <c r="C157" s="11"/>
      <c r="D157" s="26"/>
      <c r="E157" s="7"/>
      <c r="F157" s="59"/>
    </row>
    <row r="158" spans="1:6" ht="89.25" x14ac:dyDescent="0.2">
      <c r="A158" s="18" t="s">
        <v>162</v>
      </c>
      <c r="B158" s="33" t="s">
        <v>206</v>
      </c>
      <c r="C158" s="11" t="s">
        <v>27</v>
      </c>
      <c r="D158" s="26">
        <v>10</v>
      </c>
      <c r="E158" s="7"/>
      <c r="F158" s="59">
        <f>SUM(D158*E158)</f>
        <v>0</v>
      </c>
    </row>
    <row r="159" spans="1:6" x14ac:dyDescent="0.2">
      <c r="A159" s="18"/>
      <c r="B159" s="33"/>
      <c r="C159" s="11"/>
      <c r="D159" s="26"/>
      <c r="E159" s="7"/>
      <c r="F159" s="59"/>
    </row>
    <row r="160" spans="1:6" ht="25.5" x14ac:dyDescent="0.2">
      <c r="A160" s="18" t="s">
        <v>163</v>
      </c>
      <c r="B160" s="16" t="s">
        <v>334</v>
      </c>
      <c r="C160" s="11" t="s">
        <v>115</v>
      </c>
      <c r="D160" s="26">
        <v>18</v>
      </c>
      <c r="E160" s="7"/>
      <c r="F160" s="59">
        <f>SUM(D160*E160)</f>
        <v>0</v>
      </c>
    </row>
    <row r="161" spans="1:6" x14ac:dyDescent="0.2">
      <c r="A161" s="18"/>
      <c r="B161" s="84"/>
      <c r="C161" s="11"/>
      <c r="D161" s="26"/>
      <c r="E161" s="7"/>
      <c r="F161" s="59"/>
    </row>
    <row r="162" spans="1:6" ht="25.5" x14ac:dyDescent="0.2">
      <c r="A162" s="18" t="s">
        <v>164</v>
      </c>
      <c r="B162" s="16" t="s">
        <v>705</v>
      </c>
      <c r="C162" s="11"/>
      <c r="D162" s="26"/>
      <c r="E162" s="7"/>
      <c r="F162" s="59"/>
    </row>
    <row r="163" spans="1:6" x14ac:dyDescent="0.2">
      <c r="A163" s="18" t="s">
        <v>5</v>
      </c>
      <c r="B163" s="29" t="s">
        <v>335</v>
      </c>
      <c r="C163" s="11" t="s">
        <v>6</v>
      </c>
      <c r="D163" s="26">
        <f>1.2*0.4*5</f>
        <v>2.4</v>
      </c>
      <c r="E163" s="7"/>
      <c r="F163" s="59">
        <f t="shared" ref="F163" si="6">SUM(D163*E163)</f>
        <v>0</v>
      </c>
    </row>
    <row r="164" spans="1:6" ht="102" x14ac:dyDescent="0.2">
      <c r="A164" s="18" t="s">
        <v>165</v>
      </c>
      <c r="B164" s="16" t="s">
        <v>207</v>
      </c>
      <c r="C164" s="11"/>
      <c r="D164" s="26"/>
      <c r="E164" s="7"/>
      <c r="F164" s="59"/>
    </row>
    <row r="165" spans="1:6" x14ac:dyDescent="0.2">
      <c r="A165" s="18" t="s">
        <v>5</v>
      </c>
      <c r="B165" s="29" t="s">
        <v>240</v>
      </c>
      <c r="C165" s="11" t="s">
        <v>11</v>
      </c>
      <c r="D165" s="26">
        <v>5</v>
      </c>
      <c r="E165" s="7"/>
      <c r="F165" s="59">
        <f t="shared" ref="F165:F168" si="7">SUM(D165*E165)</f>
        <v>0</v>
      </c>
    </row>
    <row r="166" spans="1:6" x14ac:dyDescent="0.2">
      <c r="A166" s="18" t="s">
        <v>7</v>
      </c>
      <c r="B166" s="85" t="s">
        <v>241</v>
      </c>
      <c r="C166" s="11" t="s">
        <v>11</v>
      </c>
      <c r="D166" s="26">
        <v>4</v>
      </c>
      <c r="E166" s="7"/>
      <c r="F166" s="70">
        <f t="shared" si="7"/>
        <v>0</v>
      </c>
    </row>
    <row r="167" spans="1:6" x14ac:dyDescent="0.2">
      <c r="A167" s="18" t="s">
        <v>8</v>
      </c>
      <c r="B167" s="85" t="s">
        <v>123</v>
      </c>
      <c r="C167" s="11" t="s">
        <v>11</v>
      </c>
      <c r="D167" s="26">
        <v>2</v>
      </c>
      <c r="E167" s="7"/>
      <c r="F167" s="70">
        <f t="shared" si="7"/>
        <v>0</v>
      </c>
    </row>
    <row r="168" spans="1:6" x14ac:dyDescent="0.2">
      <c r="A168" s="18" t="s">
        <v>9</v>
      </c>
      <c r="B168" s="85" t="s">
        <v>242</v>
      </c>
      <c r="C168" s="11" t="s">
        <v>11</v>
      </c>
      <c r="D168" s="26">
        <v>2</v>
      </c>
      <c r="E168" s="7"/>
      <c r="F168" s="70">
        <f t="shared" si="7"/>
        <v>0</v>
      </c>
    </row>
    <row r="169" spans="1:6" ht="13.5" thickBot="1" x14ac:dyDescent="0.25">
      <c r="A169" s="18"/>
      <c r="B169" s="30"/>
      <c r="C169" s="11"/>
      <c r="D169" s="26"/>
      <c r="E169" s="7"/>
      <c r="F169" s="69"/>
    </row>
    <row r="170" spans="1:6" ht="13.5" thickBot="1" x14ac:dyDescent="0.25">
      <c r="A170" s="18"/>
      <c r="B170" s="30" t="s">
        <v>28</v>
      </c>
      <c r="C170" s="11"/>
      <c r="D170" s="26"/>
      <c r="E170" s="7"/>
      <c r="F170" s="78">
        <f>SUM(F150:F168)</f>
        <v>0</v>
      </c>
    </row>
    <row r="171" spans="1:6" x14ac:dyDescent="0.2">
      <c r="A171" s="18"/>
      <c r="B171" s="32"/>
      <c r="C171" s="11"/>
      <c r="D171" s="26"/>
      <c r="E171" s="7"/>
      <c r="F171" s="97"/>
    </row>
    <row r="172" spans="1:6" x14ac:dyDescent="0.2">
      <c r="A172" s="149" t="s">
        <v>179</v>
      </c>
      <c r="B172" s="110" t="s">
        <v>29</v>
      </c>
      <c r="C172" s="100"/>
      <c r="D172" s="108"/>
      <c r="E172" s="102"/>
      <c r="F172" s="103"/>
    </row>
    <row r="173" spans="1:6" x14ac:dyDescent="0.2">
      <c r="A173" s="18"/>
      <c r="B173" s="32"/>
      <c r="C173" s="11"/>
      <c r="D173" s="26"/>
      <c r="E173" s="7"/>
      <c r="F173" s="59"/>
    </row>
    <row r="174" spans="1:6" s="22" customFormat="1" ht="51" x14ac:dyDescent="0.2">
      <c r="A174" s="150">
        <v>1</v>
      </c>
      <c r="B174" s="34" t="s">
        <v>264</v>
      </c>
      <c r="C174" s="11" t="s">
        <v>6</v>
      </c>
      <c r="D174" s="27">
        <f>(((5.7+4.8+1.9+2.3+3.4+7.9+3.4+2.5+1.9+4.8+5.7)+(19.3+4*2)+4*2))</f>
        <v>79.599999999999994</v>
      </c>
      <c r="E174" s="7"/>
      <c r="F174" s="59">
        <f>SUM(D174*E174)</f>
        <v>0</v>
      </c>
    </row>
    <row r="175" spans="1:6" s="22" customFormat="1" x14ac:dyDescent="0.2">
      <c r="A175" s="150"/>
      <c r="B175" s="33"/>
      <c r="C175" s="11"/>
      <c r="D175" s="26"/>
      <c r="E175" s="7"/>
      <c r="F175" s="59"/>
    </row>
    <row r="176" spans="1:6" s="22" customFormat="1" ht="178.5" x14ac:dyDescent="0.2">
      <c r="A176" s="150">
        <v>2</v>
      </c>
      <c r="B176" s="34" t="s">
        <v>336</v>
      </c>
      <c r="C176" s="11" t="s">
        <v>6</v>
      </c>
      <c r="D176" s="27">
        <f>(((5.7+4.8+1.9+2.3+3.4+7.9+3.4+2.5+1.9+4.8+5.7)+(19.3+4*2)+4*2))*0.65+25</f>
        <v>76.739999999999995</v>
      </c>
      <c r="E176" s="7"/>
      <c r="F176" s="59">
        <f>SUM(D176*E176)</f>
        <v>0</v>
      </c>
    </row>
    <row r="177" spans="1:6" s="22" customFormat="1" x14ac:dyDescent="0.2">
      <c r="A177" s="150"/>
      <c r="B177" s="33"/>
      <c r="C177" s="11"/>
      <c r="D177" s="26"/>
      <c r="E177" s="7"/>
      <c r="F177" s="59"/>
    </row>
    <row r="178" spans="1:6" ht="114.75" x14ac:dyDescent="0.2">
      <c r="A178" s="18" t="s">
        <v>160</v>
      </c>
      <c r="B178" s="16" t="s">
        <v>405</v>
      </c>
      <c r="C178" s="11" t="s">
        <v>6</v>
      </c>
      <c r="D178" s="26">
        <f>(19.3+7.55+1.3+5.7+4.8+1.9+2.3+3.4+7.9+2.5+1.8+4.8+5.7+1.3+7.55)*3.65+5+D174*0.5</f>
        <v>328.76999999999992</v>
      </c>
      <c r="E178" s="7"/>
      <c r="F178" s="59">
        <f>SUM(D178*E178)</f>
        <v>0</v>
      </c>
    </row>
    <row r="179" spans="1:6" x14ac:dyDescent="0.2">
      <c r="A179" s="18"/>
      <c r="B179" s="39"/>
      <c r="C179" s="11"/>
      <c r="D179" s="26"/>
      <c r="E179" s="7"/>
      <c r="F179" s="59"/>
    </row>
    <row r="180" spans="1:6" s="22" customFormat="1" ht="140.25" x14ac:dyDescent="0.2">
      <c r="A180" s="18" t="s">
        <v>161</v>
      </c>
      <c r="B180" s="19" t="s">
        <v>208</v>
      </c>
      <c r="C180" s="20" t="s">
        <v>19</v>
      </c>
      <c r="D180" s="26">
        <v>55</v>
      </c>
      <c r="E180" s="21"/>
      <c r="F180" s="63">
        <f>SUM(D180*E180)</f>
        <v>0</v>
      </c>
    </row>
    <row r="181" spans="1:6" x14ac:dyDescent="0.2">
      <c r="A181" s="18"/>
      <c r="B181" s="51"/>
      <c r="C181" s="11"/>
      <c r="D181" s="26"/>
      <c r="E181" s="7"/>
      <c r="F181" s="59"/>
    </row>
    <row r="182" spans="1:6" s="22" customFormat="1" ht="191.25" x14ac:dyDescent="0.2">
      <c r="A182" s="18" t="s">
        <v>162</v>
      </c>
      <c r="B182" s="19" t="s">
        <v>209</v>
      </c>
      <c r="C182" s="20" t="s">
        <v>6</v>
      </c>
      <c r="D182" s="26">
        <v>12</v>
      </c>
      <c r="E182" s="21"/>
      <c r="F182" s="63">
        <f>SUM(D182*E182)</f>
        <v>0</v>
      </c>
    </row>
    <row r="183" spans="1:6" x14ac:dyDescent="0.2">
      <c r="A183" s="18"/>
      <c r="B183" s="32"/>
      <c r="C183" s="11"/>
      <c r="D183" s="26"/>
      <c r="E183" s="7"/>
      <c r="F183" s="59"/>
    </row>
    <row r="184" spans="1:6" s="22" customFormat="1" ht="127.5" x14ac:dyDescent="0.2">
      <c r="A184" s="18" t="s">
        <v>163</v>
      </c>
      <c r="B184" s="19" t="s">
        <v>372</v>
      </c>
      <c r="C184" s="20" t="s">
        <v>11</v>
      </c>
      <c r="D184" s="26">
        <v>2</v>
      </c>
      <c r="E184" s="21"/>
      <c r="F184" s="63">
        <f>SUM(D184*E184)</f>
        <v>0</v>
      </c>
    </row>
    <row r="185" spans="1:6" ht="13.5" thickBot="1" x14ac:dyDescent="0.25">
      <c r="A185" s="18"/>
      <c r="C185" s="11"/>
      <c r="D185" s="26"/>
      <c r="E185" s="7"/>
      <c r="F185" s="59"/>
    </row>
    <row r="186" spans="1:6" ht="13.5" thickBot="1" x14ac:dyDescent="0.25">
      <c r="A186" s="18"/>
      <c r="B186" s="30" t="s">
        <v>30</v>
      </c>
      <c r="C186" s="11"/>
      <c r="D186" s="26"/>
      <c r="E186" s="7"/>
      <c r="F186" s="78">
        <f>SUM(F174:F185)</f>
        <v>0</v>
      </c>
    </row>
    <row r="187" spans="1:6" x14ac:dyDescent="0.2">
      <c r="A187" s="18"/>
      <c r="B187" s="30"/>
      <c r="C187" s="11"/>
      <c r="D187" s="26"/>
      <c r="E187" s="7"/>
      <c r="F187" s="69"/>
    </row>
    <row r="188" spans="1:6" x14ac:dyDescent="0.2">
      <c r="A188" s="149" t="s">
        <v>180</v>
      </c>
      <c r="B188" s="104" t="s">
        <v>31</v>
      </c>
      <c r="C188" s="100"/>
      <c r="D188" s="108"/>
      <c r="E188" s="102"/>
      <c r="F188" s="109"/>
    </row>
    <row r="189" spans="1:6" x14ac:dyDescent="0.2">
      <c r="A189" s="18"/>
      <c r="B189" s="32"/>
      <c r="C189" s="11"/>
      <c r="D189" s="26"/>
      <c r="E189" s="7"/>
      <c r="F189" s="40"/>
    </row>
    <row r="190" spans="1:6" ht="89.25" x14ac:dyDescent="0.2">
      <c r="A190" s="18" t="s">
        <v>174</v>
      </c>
      <c r="B190" s="52" t="s">
        <v>211</v>
      </c>
      <c r="C190" s="11" t="s">
        <v>19</v>
      </c>
      <c r="D190" s="27">
        <f>(18.5*2+5*10+18.5*2+4*2*2+2*5*2+2*2+3*2)*3.45</f>
        <v>586.5</v>
      </c>
      <c r="E190" s="7"/>
      <c r="F190" s="70">
        <f>SUM(D190*E190)</f>
        <v>0</v>
      </c>
    </row>
    <row r="191" spans="1:6" x14ac:dyDescent="0.2">
      <c r="A191" s="18"/>
      <c r="B191" s="32"/>
      <c r="C191" s="11"/>
      <c r="D191" s="26"/>
      <c r="E191" s="7"/>
      <c r="F191" s="70"/>
    </row>
    <row r="192" spans="1:6" ht="89.25" x14ac:dyDescent="0.2">
      <c r="A192" s="18" t="s">
        <v>159</v>
      </c>
      <c r="B192" s="52" t="s">
        <v>212</v>
      </c>
      <c r="C192" s="11" t="s">
        <v>6</v>
      </c>
      <c r="D192" s="27">
        <f>19.5+17.8+18+13.6+17.5+19.6+19.55+36.15</f>
        <v>161.69999999999999</v>
      </c>
      <c r="E192" s="7"/>
      <c r="F192" s="70">
        <f>SUM(D192*E192)</f>
        <v>0</v>
      </c>
    </row>
    <row r="193" spans="1:6" x14ac:dyDescent="0.2">
      <c r="A193" s="18"/>
      <c r="B193" s="9"/>
      <c r="C193" s="11"/>
      <c r="D193" s="26"/>
      <c r="E193" s="7"/>
      <c r="F193" s="70"/>
    </row>
    <row r="194" spans="1:6" ht="102" x14ac:dyDescent="0.2">
      <c r="A194" s="18" t="s">
        <v>160</v>
      </c>
      <c r="B194" s="52" t="s">
        <v>251</v>
      </c>
      <c r="C194" s="11" t="s">
        <v>6</v>
      </c>
      <c r="D194" s="27">
        <f>6.46+2.68*2+(3.6*2+2+1)*1.4</f>
        <v>26.099999999999998</v>
      </c>
      <c r="E194" s="7"/>
      <c r="F194" s="70">
        <f>SUM(D194*E194)</f>
        <v>0</v>
      </c>
    </row>
    <row r="195" spans="1:6" ht="13.5" thickBot="1" x14ac:dyDescent="0.25">
      <c r="A195" s="18"/>
      <c r="B195" s="9"/>
      <c r="C195" s="11"/>
      <c r="D195" s="26"/>
      <c r="E195" s="7"/>
      <c r="F195" s="70"/>
    </row>
    <row r="196" spans="1:6" ht="13.5" thickBot="1" x14ac:dyDescent="0.25">
      <c r="A196" s="18"/>
      <c r="B196" s="317" t="s">
        <v>32</v>
      </c>
      <c r="C196" s="320"/>
      <c r="D196" s="26"/>
      <c r="E196" s="7"/>
      <c r="F196" s="78">
        <f>SUM(F190:F195)</f>
        <v>0</v>
      </c>
    </row>
    <row r="197" spans="1:6" x14ac:dyDescent="0.2">
      <c r="A197" s="18"/>
      <c r="B197" s="30"/>
      <c r="C197" s="11"/>
      <c r="D197" s="26"/>
      <c r="E197" s="7"/>
      <c r="F197" s="40"/>
    </row>
    <row r="198" spans="1:6" x14ac:dyDescent="0.2">
      <c r="A198" s="149" t="s">
        <v>181</v>
      </c>
      <c r="B198" s="104" t="s">
        <v>112</v>
      </c>
      <c r="C198" s="100"/>
      <c r="D198" s="108"/>
      <c r="E198" s="102"/>
      <c r="F198" s="103"/>
    </row>
    <row r="199" spans="1:6" x14ac:dyDescent="0.2">
      <c r="A199" s="149"/>
      <c r="B199" s="30"/>
      <c r="C199" s="11"/>
      <c r="D199" s="26"/>
      <c r="E199" s="7"/>
      <c r="F199" s="59"/>
    </row>
    <row r="200" spans="1:6" ht="51" x14ac:dyDescent="0.2">
      <c r="A200" s="18" t="s">
        <v>174</v>
      </c>
      <c r="B200" s="118" t="s">
        <v>243</v>
      </c>
      <c r="C200" s="20" t="s">
        <v>6</v>
      </c>
      <c r="D200" s="27">
        <f>+D194+D192+10</f>
        <v>197.79999999999998</v>
      </c>
      <c r="E200" s="21"/>
      <c r="F200" s="119">
        <f>SUM(D200*E200)</f>
        <v>0</v>
      </c>
    </row>
    <row r="201" spans="1:6" ht="13.5" thickBot="1" x14ac:dyDescent="0.25">
      <c r="A201" s="18"/>
      <c r="B201" s="36"/>
      <c r="C201" s="11"/>
      <c r="D201" s="26"/>
      <c r="E201" s="7"/>
      <c r="F201" s="70"/>
    </row>
    <row r="202" spans="1:6" ht="13.5" thickBot="1" x14ac:dyDescent="0.25">
      <c r="A202" s="18"/>
      <c r="B202" s="30" t="s">
        <v>124</v>
      </c>
      <c r="C202" s="11"/>
      <c r="D202" s="26"/>
      <c r="E202" s="7"/>
      <c r="F202" s="78">
        <f>SUM(F198:F201)</f>
        <v>0</v>
      </c>
    </row>
    <row r="203" spans="1:6" x14ac:dyDescent="0.2">
      <c r="A203" s="18"/>
      <c r="B203" s="30"/>
      <c r="C203" s="11"/>
      <c r="D203" s="26"/>
      <c r="E203" s="7"/>
      <c r="F203" s="40"/>
    </row>
    <row r="204" spans="1:6" x14ac:dyDescent="0.2">
      <c r="A204" s="149" t="s">
        <v>182</v>
      </c>
      <c r="B204" s="321" t="s">
        <v>21</v>
      </c>
      <c r="C204" s="322"/>
      <c r="D204" s="323"/>
      <c r="E204" s="102"/>
      <c r="F204" s="103"/>
    </row>
    <row r="205" spans="1:6" x14ac:dyDescent="0.2">
      <c r="A205" s="22"/>
      <c r="B205" s="42"/>
      <c r="C205" s="11"/>
      <c r="D205" s="26"/>
      <c r="E205" s="7"/>
      <c r="F205" s="59"/>
    </row>
    <row r="206" spans="1:6" ht="191.25" x14ac:dyDescent="0.2">
      <c r="A206" s="150">
        <v>1</v>
      </c>
      <c r="B206" s="44" t="s">
        <v>213</v>
      </c>
      <c r="C206" s="20" t="s">
        <v>19</v>
      </c>
      <c r="D206" s="26">
        <f>3*4*2.2+1.9*4*2.2-(0.7*2.05*2+1*2.05)+3*2+2.15*2</f>
        <v>48.5</v>
      </c>
      <c r="E206" s="21"/>
      <c r="F206" s="71">
        <f>SUM(D206*E206)</f>
        <v>0</v>
      </c>
    </row>
    <row r="207" spans="1:6" x14ac:dyDescent="0.2">
      <c r="A207" s="18"/>
      <c r="B207" s="36"/>
      <c r="C207" s="11"/>
      <c r="D207" s="26"/>
      <c r="E207" s="7"/>
      <c r="F207" s="69"/>
    </row>
    <row r="208" spans="1:6" ht="191.25" x14ac:dyDescent="0.2">
      <c r="A208" s="150">
        <v>2</v>
      </c>
      <c r="B208" s="45" t="s">
        <v>214</v>
      </c>
      <c r="C208" s="20"/>
      <c r="D208" s="26"/>
      <c r="E208" s="21"/>
      <c r="F208" s="63"/>
    </row>
    <row r="209" spans="1:6" x14ac:dyDescent="0.2">
      <c r="A209" s="150"/>
      <c r="B209" s="45" t="s">
        <v>245</v>
      </c>
      <c r="C209" s="20" t="s">
        <v>19</v>
      </c>
      <c r="D209" s="26">
        <f>6+3*2</f>
        <v>12</v>
      </c>
      <c r="E209" s="21"/>
      <c r="F209" s="63">
        <f>SUM(D209*E209)</f>
        <v>0</v>
      </c>
    </row>
    <row r="210" spans="1:6" x14ac:dyDescent="0.2">
      <c r="A210" s="150"/>
      <c r="B210" s="45" t="s">
        <v>246</v>
      </c>
      <c r="C210" s="20" t="s">
        <v>19</v>
      </c>
      <c r="D210" s="26">
        <v>6.5</v>
      </c>
      <c r="E210" s="21"/>
      <c r="F210" s="63">
        <f>SUM(D210*E210)</f>
        <v>0</v>
      </c>
    </row>
    <row r="211" spans="1:6" x14ac:dyDescent="0.2">
      <c r="A211" s="18"/>
      <c r="B211" s="36"/>
      <c r="C211" s="11"/>
      <c r="D211" s="26"/>
      <c r="E211" s="7"/>
      <c r="F211" s="70"/>
    </row>
    <row r="212" spans="1:6" ht="191.25" x14ac:dyDescent="0.2">
      <c r="A212" s="150">
        <v>3</v>
      </c>
      <c r="B212" s="45" t="s">
        <v>244</v>
      </c>
      <c r="C212" s="20" t="s">
        <v>19</v>
      </c>
      <c r="D212" s="26">
        <v>36.15</v>
      </c>
      <c r="E212" s="21"/>
      <c r="F212" s="63">
        <f>SUM(D212*E212)</f>
        <v>0</v>
      </c>
    </row>
    <row r="213" spans="1:6" ht="51" x14ac:dyDescent="0.2">
      <c r="A213" s="18"/>
      <c r="B213" s="36" t="s">
        <v>337</v>
      </c>
      <c r="C213" s="11"/>
      <c r="D213" s="26"/>
      <c r="E213" s="7"/>
      <c r="F213" s="70"/>
    </row>
    <row r="214" spans="1:6" x14ac:dyDescent="0.2">
      <c r="A214" s="18"/>
      <c r="B214" s="36"/>
      <c r="C214" s="20"/>
      <c r="D214" s="26"/>
      <c r="E214" s="21"/>
      <c r="F214" s="69"/>
    </row>
    <row r="215" spans="1:6" ht="153" x14ac:dyDescent="0.2">
      <c r="A215" s="220">
        <v>7</v>
      </c>
      <c r="B215" s="17" t="s">
        <v>442</v>
      </c>
      <c r="C215" s="20"/>
      <c r="D215" s="26"/>
      <c r="E215" s="21"/>
      <c r="F215" s="69"/>
    </row>
    <row r="216" spans="1:6" x14ac:dyDescent="0.2">
      <c r="A216" s="18" t="s">
        <v>5</v>
      </c>
      <c r="B216" s="36" t="s">
        <v>247</v>
      </c>
      <c r="C216" s="20" t="s">
        <v>19</v>
      </c>
      <c r="D216" s="26">
        <f>2.5*1.3*2</f>
        <v>6.5</v>
      </c>
      <c r="E216" s="21"/>
      <c r="F216" s="63">
        <f>SUM(D216*E216)</f>
        <v>0</v>
      </c>
    </row>
    <row r="217" spans="1:6" ht="25.5" x14ac:dyDescent="0.2">
      <c r="A217" s="18" t="s">
        <v>7</v>
      </c>
      <c r="B217" s="36" t="s">
        <v>248</v>
      </c>
      <c r="C217" s="20" t="s">
        <v>19</v>
      </c>
      <c r="D217" s="26">
        <f>(1.3*0.3)*2*4+(1.3*0.16)*2*5</f>
        <v>5.2</v>
      </c>
      <c r="E217" s="21"/>
      <c r="F217" s="63">
        <f>SUM(D217*E217)</f>
        <v>0</v>
      </c>
    </row>
    <row r="218" spans="1:6" ht="13.5" thickBot="1" x14ac:dyDescent="0.25">
      <c r="A218" s="18"/>
      <c r="B218" s="36"/>
      <c r="C218" s="20"/>
      <c r="D218" s="26"/>
      <c r="E218" s="21"/>
      <c r="F218" s="63"/>
    </row>
    <row r="219" spans="1:6" ht="13.5" thickBot="1" x14ac:dyDescent="0.25">
      <c r="A219" s="18"/>
      <c r="B219" s="317" t="s">
        <v>318</v>
      </c>
      <c r="C219" s="318"/>
      <c r="D219" s="318"/>
      <c r="E219" s="319"/>
      <c r="F219" s="78">
        <f>SUM(F206:F217)</f>
        <v>0</v>
      </c>
    </row>
    <row r="220" spans="1:6" x14ac:dyDescent="0.2">
      <c r="A220" s="18"/>
      <c r="B220" s="30"/>
      <c r="C220" s="11"/>
      <c r="D220" s="26"/>
      <c r="E220" s="7"/>
      <c r="F220" s="70"/>
    </row>
    <row r="221" spans="1:6" x14ac:dyDescent="0.2">
      <c r="A221" s="149" t="s">
        <v>183</v>
      </c>
      <c r="B221" s="324" t="s">
        <v>33</v>
      </c>
      <c r="C221" s="325"/>
      <c r="D221" s="108"/>
      <c r="E221" s="102"/>
      <c r="F221" s="109"/>
    </row>
    <row r="222" spans="1:6" x14ac:dyDescent="0.2">
      <c r="A222" s="18"/>
      <c r="B222" s="30"/>
      <c r="C222" s="11"/>
      <c r="D222" s="26"/>
      <c r="E222" s="7"/>
      <c r="F222" s="40"/>
    </row>
    <row r="223" spans="1:6" ht="140.25" x14ac:dyDescent="0.2">
      <c r="A223" s="150">
        <v>1</v>
      </c>
      <c r="B223" s="19" t="s">
        <v>215</v>
      </c>
      <c r="C223" s="11" t="s">
        <v>6</v>
      </c>
      <c r="D223" s="27">
        <f>D192+1.5*2.3*2</f>
        <v>168.6</v>
      </c>
      <c r="E223" s="7"/>
      <c r="F223" s="70">
        <f>SUM(D223*E223)</f>
        <v>0</v>
      </c>
    </row>
    <row r="224" spans="1:6" x14ac:dyDescent="0.2">
      <c r="A224" s="18"/>
      <c r="B224" s="50"/>
      <c r="D224" s="125"/>
      <c r="F224" s="59"/>
    </row>
    <row r="225" spans="1:6" ht="165.75" x14ac:dyDescent="0.2">
      <c r="A225" s="150">
        <v>2</v>
      </c>
      <c r="B225" s="19" t="s">
        <v>216</v>
      </c>
      <c r="C225" s="11" t="s">
        <v>6</v>
      </c>
      <c r="D225" s="27">
        <f>6.09+5.73</f>
        <v>11.82</v>
      </c>
      <c r="E225" s="7"/>
      <c r="F225" s="70">
        <f>SUM(D225*E225)</f>
        <v>0</v>
      </c>
    </row>
    <row r="226" spans="1:6" x14ac:dyDescent="0.2">
      <c r="A226" s="18"/>
      <c r="B226" s="39"/>
      <c r="C226" s="11"/>
      <c r="D226" s="26"/>
      <c r="E226" s="7"/>
      <c r="F226" s="70"/>
    </row>
    <row r="227" spans="1:6" s="47" customFormat="1" ht="140.25" x14ac:dyDescent="0.2">
      <c r="A227" s="155">
        <v>3</v>
      </c>
      <c r="B227" s="145" t="s">
        <v>373</v>
      </c>
      <c r="C227" s="6" t="s">
        <v>6</v>
      </c>
      <c r="D227" s="146">
        <f>1.4*1*2</f>
        <v>2.8</v>
      </c>
      <c r="E227" s="7"/>
      <c r="F227" s="8">
        <f>SUM(D227*E227)</f>
        <v>0</v>
      </c>
    </row>
    <row r="228" spans="1:6" s="47" customFormat="1" x14ac:dyDescent="0.2">
      <c r="A228" s="155"/>
      <c r="B228" s="147"/>
      <c r="C228" s="6"/>
      <c r="D228" s="146"/>
      <c r="E228" s="7"/>
      <c r="F228" s="169"/>
    </row>
    <row r="229" spans="1:6" s="47" customFormat="1" ht="153" x14ac:dyDescent="0.2">
      <c r="A229" s="155">
        <v>4</v>
      </c>
      <c r="B229" s="145" t="s">
        <v>406</v>
      </c>
      <c r="C229" s="6" t="s">
        <v>6</v>
      </c>
      <c r="D229" s="146">
        <f>0.3*3*3*2</f>
        <v>5.3999999999999995</v>
      </c>
      <c r="E229" s="7"/>
      <c r="F229" s="210">
        <f>SUM(D229*E229)</f>
        <v>0</v>
      </c>
    </row>
    <row r="230" spans="1:6" ht="13.5" thickBot="1" x14ac:dyDescent="0.25">
      <c r="A230" s="18"/>
      <c r="B230" s="30"/>
      <c r="C230" s="11"/>
      <c r="D230" s="26"/>
      <c r="E230" s="7"/>
      <c r="F230" s="209"/>
    </row>
    <row r="231" spans="1:6" ht="13.5" thickBot="1" x14ac:dyDescent="0.25">
      <c r="A231" s="18"/>
      <c r="B231" s="317" t="s">
        <v>125</v>
      </c>
      <c r="C231" s="318"/>
      <c r="D231" s="320"/>
      <c r="E231" s="7"/>
      <c r="F231" s="78">
        <f>SUM(F223:F230)</f>
        <v>0</v>
      </c>
    </row>
    <row r="232" spans="1:6" x14ac:dyDescent="0.2">
      <c r="A232" s="18"/>
      <c r="B232" s="30"/>
      <c r="C232" s="11"/>
      <c r="D232" s="26"/>
      <c r="E232" s="7"/>
      <c r="F232" s="69"/>
    </row>
    <row r="233" spans="1:6" x14ac:dyDescent="0.2">
      <c r="A233" s="149" t="s">
        <v>184</v>
      </c>
      <c r="B233" s="324" t="s">
        <v>323</v>
      </c>
      <c r="C233" s="325"/>
      <c r="D233" s="108"/>
      <c r="E233" s="102"/>
      <c r="F233" s="109"/>
    </row>
    <row r="234" spans="1:6" x14ac:dyDescent="0.2">
      <c r="A234" s="18"/>
      <c r="B234" s="30"/>
      <c r="C234" s="11"/>
      <c r="D234" s="26"/>
      <c r="E234" s="7"/>
      <c r="F234" s="40"/>
    </row>
    <row r="235" spans="1:6" ht="63.75" x14ac:dyDescent="0.2">
      <c r="A235" s="150">
        <v>1</v>
      </c>
      <c r="B235" s="19" t="s">
        <v>369</v>
      </c>
      <c r="C235" s="11" t="s">
        <v>6</v>
      </c>
      <c r="D235" s="27">
        <v>50</v>
      </c>
      <c r="E235" s="7"/>
      <c r="F235" s="70">
        <f>SUM(D235*E235)</f>
        <v>0</v>
      </c>
    </row>
    <row r="236" spans="1:6" x14ac:dyDescent="0.2">
      <c r="A236" s="18"/>
      <c r="B236" s="50"/>
      <c r="D236" s="125"/>
      <c r="F236" s="59"/>
    </row>
    <row r="237" spans="1:6" ht="102" x14ac:dyDescent="0.2">
      <c r="A237" s="150">
        <v>2</v>
      </c>
      <c r="B237" s="19" t="s">
        <v>650</v>
      </c>
      <c r="C237" s="11" t="s">
        <v>6</v>
      </c>
      <c r="D237" s="27">
        <f>2+8</f>
        <v>10</v>
      </c>
      <c r="E237" s="7"/>
      <c r="F237" s="70">
        <f>SUM(D237*E237)</f>
        <v>0</v>
      </c>
    </row>
    <row r="238" spans="1:6" ht="153" x14ac:dyDescent="0.2">
      <c r="A238" s="150">
        <v>3</v>
      </c>
      <c r="B238" s="19" t="s">
        <v>374</v>
      </c>
      <c r="C238" s="11" t="s">
        <v>6</v>
      </c>
      <c r="D238" s="27">
        <f>17.81+18.6+13.59+17.51+19.59+19.55+19.5+10</f>
        <v>136.15</v>
      </c>
      <c r="E238" s="7"/>
      <c r="F238" s="70">
        <f>SUM(D238*E238)</f>
        <v>0</v>
      </c>
    </row>
    <row r="239" spans="1:6" ht="38.25" x14ac:dyDescent="0.2">
      <c r="A239" s="150">
        <v>4</v>
      </c>
      <c r="B239" s="19" t="s">
        <v>375</v>
      </c>
      <c r="C239" s="11" t="s">
        <v>115</v>
      </c>
      <c r="D239" s="27">
        <v>125</v>
      </c>
      <c r="E239" s="7"/>
      <c r="F239" s="70">
        <f>SUM(D239*E239)</f>
        <v>0</v>
      </c>
    </row>
    <row r="240" spans="1:6" x14ac:dyDescent="0.2">
      <c r="A240" s="18"/>
      <c r="B240" s="39"/>
      <c r="C240" s="11"/>
      <c r="D240" s="26"/>
      <c r="E240" s="7"/>
      <c r="F240" s="70"/>
    </row>
    <row r="241" spans="1:6" ht="13.5" thickBot="1" x14ac:dyDescent="0.25">
      <c r="A241" s="18"/>
      <c r="B241" s="30"/>
      <c r="C241" s="11"/>
      <c r="D241" s="26"/>
      <c r="E241" s="7"/>
      <c r="F241" s="40"/>
    </row>
    <row r="242" spans="1:6" ht="13.5" thickBot="1" x14ac:dyDescent="0.25">
      <c r="A242" s="18"/>
      <c r="B242" s="317" t="s">
        <v>324</v>
      </c>
      <c r="C242" s="318"/>
      <c r="D242" s="320"/>
      <c r="E242" s="7"/>
      <c r="F242" s="78">
        <f>SUM(F235:F241)</f>
        <v>0</v>
      </c>
    </row>
    <row r="243" spans="1:6" x14ac:dyDescent="0.2">
      <c r="A243" s="18"/>
      <c r="B243" s="128"/>
      <c r="C243" s="129"/>
      <c r="D243" s="130"/>
      <c r="E243" s="7"/>
      <c r="F243" s="117"/>
    </row>
    <row r="244" spans="1:6" ht="12.75" customHeight="1" x14ac:dyDescent="0.2">
      <c r="A244" s="149" t="s">
        <v>185</v>
      </c>
      <c r="B244" s="321" t="s">
        <v>445</v>
      </c>
      <c r="C244" s="322"/>
      <c r="D244" s="323"/>
      <c r="E244" s="102"/>
      <c r="F244" s="109"/>
    </row>
    <row r="245" spans="1:6" x14ac:dyDescent="0.2">
      <c r="A245" s="18"/>
      <c r="B245" s="30"/>
      <c r="C245" s="11"/>
      <c r="D245" s="26"/>
      <c r="E245" s="7"/>
      <c r="F245" s="40"/>
    </row>
    <row r="246" spans="1:6" x14ac:dyDescent="0.2">
      <c r="A246" s="18"/>
      <c r="B246" s="30" t="s">
        <v>217</v>
      </c>
      <c r="C246" s="11"/>
      <c r="D246" s="26"/>
      <c r="E246" s="7"/>
      <c r="F246" s="40"/>
    </row>
    <row r="247" spans="1:6" x14ac:dyDescent="0.2">
      <c r="A247" s="18"/>
      <c r="B247" s="30"/>
      <c r="C247" s="11"/>
      <c r="D247" s="26"/>
      <c r="E247" s="7"/>
      <c r="F247" s="40"/>
    </row>
    <row r="248" spans="1:6" ht="357.75" customHeight="1" x14ac:dyDescent="0.2">
      <c r="A248" s="150">
        <v>1</v>
      </c>
      <c r="B248" s="16" t="s">
        <v>419</v>
      </c>
      <c r="C248" s="11"/>
      <c r="D248" s="26"/>
      <c r="E248" s="7"/>
      <c r="F248" s="40"/>
    </row>
    <row r="249" spans="1:6" x14ac:dyDescent="0.2">
      <c r="A249" s="18" t="s">
        <v>5</v>
      </c>
      <c r="B249" s="39" t="s">
        <v>249</v>
      </c>
      <c r="C249" s="11" t="s">
        <v>11</v>
      </c>
      <c r="D249" s="26">
        <v>5</v>
      </c>
      <c r="E249" s="21"/>
      <c r="F249" s="70">
        <f>SUM(D249*E249)</f>
        <v>0</v>
      </c>
    </row>
    <row r="250" spans="1:6" x14ac:dyDescent="0.2">
      <c r="A250" s="18" t="s">
        <v>7</v>
      </c>
      <c r="B250" s="30" t="s">
        <v>250</v>
      </c>
      <c r="C250" s="11" t="s">
        <v>11</v>
      </c>
      <c r="D250" s="26">
        <v>4</v>
      </c>
      <c r="E250" s="7"/>
      <c r="F250" s="70">
        <f>SUM(D250*E250)</f>
        <v>0</v>
      </c>
    </row>
    <row r="251" spans="1:6" x14ac:dyDescent="0.2">
      <c r="A251" s="18" t="s">
        <v>8</v>
      </c>
      <c r="B251" s="30" t="s">
        <v>376</v>
      </c>
      <c r="C251" s="11" t="s">
        <v>11</v>
      </c>
      <c r="D251" s="26">
        <v>2</v>
      </c>
      <c r="E251" s="7"/>
      <c r="F251" s="70">
        <f>SUM(D251*E251)</f>
        <v>0</v>
      </c>
    </row>
    <row r="252" spans="1:6" x14ac:dyDescent="0.2">
      <c r="A252" s="18" t="s">
        <v>9</v>
      </c>
      <c r="B252" s="39" t="s">
        <v>377</v>
      </c>
      <c r="C252" s="11" t="s">
        <v>11</v>
      </c>
      <c r="D252" s="26">
        <v>1</v>
      </c>
      <c r="E252" s="7"/>
      <c r="F252" s="70">
        <f>SUM(D252*E252)</f>
        <v>0</v>
      </c>
    </row>
    <row r="253" spans="1:6" x14ac:dyDescent="0.2">
      <c r="A253" s="18" t="s">
        <v>10</v>
      </c>
      <c r="B253" s="39" t="s">
        <v>378</v>
      </c>
      <c r="C253" s="11" t="s">
        <v>11</v>
      </c>
      <c r="D253" s="26">
        <v>1</v>
      </c>
      <c r="E253" s="7"/>
      <c r="F253" s="70">
        <f>SUM(D253*E253)</f>
        <v>0</v>
      </c>
    </row>
    <row r="254" spans="1:6" x14ac:dyDescent="0.2">
      <c r="A254" s="18"/>
      <c r="B254" s="39"/>
      <c r="C254" s="11"/>
      <c r="D254" s="26"/>
      <c r="E254" s="7"/>
      <c r="F254" s="70"/>
    </row>
    <row r="255" spans="1:6" ht="382.5" x14ac:dyDescent="0.2">
      <c r="A255" s="18" t="s">
        <v>159</v>
      </c>
      <c r="B255" s="39" t="s">
        <v>436</v>
      </c>
      <c r="C255" s="11"/>
      <c r="D255" s="26"/>
      <c r="E255" s="7"/>
      <c r="F255" s="70"/>
    </row>
    <row r="256" spans="1:6" x14ac:dyDescent="0.2">
      <c r="A256" s="18"/>
      <c r="B256" s="39" t="s">
        <v>452</v>
      </c>
      <c r="C256" s="11" t="s">
        <v>11</v>
      </c>
      <c r="D256" s="26">
        <v>3</v>
      </c>
      <c r="E256" s="7"/>
      <c r="F256" s="70">
        <f>SUM(D256*E256)</f>
        <v>0</v>
      </c>
    </row>
    <row r="257" spans="1:6" x14ac:dyDescent="0.2">
      <c r="A257" s="18"/>
      <c r="B257" s="30"/>
      <c r="C257" s="11"/>
      <c r="D257" s="26"/>
      <c r="E257" s="7"/>
      <c r="F257" s="70"/>
    </row>
    <row r="258" spans="1:6" x14ac:dyDescent="0.2">
      <c r="A258" s="18"/>
      <c r="B258" s="30" t="s">
        <v>218</v>
      </c>
      <c r="C258" s="11"/>
      <c r="D258" s="26"/>
      <c r="E258" s="7"/>
      <c r="F258" s="70"/>
    </row>
    <row r="259" spans="1:6" x14ac:dyDescent="0.2">
      <c r="A259" s="18"/>
      <c r="B259" s="39"/>
      <c r="C259" s="11"/>
      <c r="D259" s="26"/>
      <c r="E259" s="7"/>
      <c r="F259" s="59"/>
    </row>
    <row r="260" spans="1:6" ht="357" x14ac:dyDescent="0.2">
      <c r="A260" s="150">
        <v>3</v>
      </c>
      <c r="B260" s="19" t="s">
        <v>652</v>
      </c>
      <c r="C260" s="11"/>
      <c r="D260" s="26"/>
      <c r="E260" s="7"/>
      <c r="F260" s="40"/>
    </row>
    <row r="261" spans="1:6" ht="25.5" x14ac:dyDescent="0.2">
      <c r="A261" s="18"/>
      <c r="B261" s="29" t="s">
        <v>432</v>
      </c>
      <c r="C261" s="11" t="s">
        <v>11</v>
      </c>
      <c r="D261" s="26">
        <v>2</v>
      </c>
      <c r="E261" s="7"/>
      <c r="F261" s="59">
        <f>SUM(D261*E261)</f>
        <v>0</v>
      </c>
    </row>
    <row r="262" spans="1:6" x14ac:dyDescent="0.2">
      <c r="A262" s="18"/>
      <c r="B262" s="39"/>
      <c r="C262" s="11"/>
      <c r="D262" s="26"/>
      <c r="E262" s="7"/>
      <c r="F262" s="40"/>
    </row>
    <row r="263" spans="1:6" ht="293.25" x14ac:dyDescent="0.2">
      <c r="A263" s="150">
        <v>4</v>
      </c>
      <c r="B263" s="19" t="s">
        <v>657</v>
      </c>
      <c r="C263" s="11"/>
      <c r="D263" s="26"/>
      <c r="E263" s="7"/>
      <c r="F263" s="40"/>
    </row>
    <row r="264" spans="1:6" ht="25.5" x14ac:dyDescent="0.2">
      <c r="A264" s="18"/>
      <c r="B264" s="29" t="s">
        <v>651</v>
      </c>
      <c r="C264" s="11" t="s">
        <v>11</v>
      </c>
      <c r="D264" s="26">
        <v>2</v>
      </c>
      <c r="E264" s="7"/>
      <c r="F264" s="59">
        <f>SUM(D264*E264)</f>
        <v>0</v>
      </c>
    </row>
    <row r="265" spans="1:6" ht="396" customHeight="1" x14ac:dyDescent="0.2">
      <c r="A265" s="150">
        <v>5</v>
      </c>
      <c r="B265" s="16" t="s">
        <v>653</v>
      </c>
      <c r="C265" s="11"/>
      <c r="D265" s="26"/>
      <c r="E265" s="7"/>
      <c r="F265" s="40"/>
    </row>
    <row r="266" spans="1:6" x14ac:dyDescent="0.2">
      <c r="A266" s="18" t="s">
        <v>5</v>
      </c>
      <c r="B266" s="39" t="s">
        <v>433</v>
      </c>
      <c r="C266" s="11" t="s">
        <v>11</v>
      </c>
      <c r="D266" s="26">
        <v>5</v>
      </c>
      <c r="E266" s="21"/>
      <c r="F266" s="70">
        <f>SUM(D266*E266)</f>
        <v>0</v>
      </c>
    </row>
    <row r="267" spans="1:6" x14ac:dyDescent="0.2">
      <c r="A267" s="18"/>
      <c r="B267" s="39"/>
      <c r="C267" s="11"/>
      <c r="D267" s="26"/>
      <c r="E267" s="21"/>
      <c r="F267" s="59"/>
    </row>
    <row r="268" spans="1:6" ht="25.5" x14ac:dyDescent="0.2">
      <c r="A268" s="18" t="s">
        <v>7</v>
      </c>
      <c r="B268" s="39" t="s">
        <v>434</v>
      </c>
      <c r="C268" s="11" t="s">
        <v>11</v>
      </c>
      <c r="D268" s="26">
        <v>1</v>
      </c>
      <c r="E268" s="21"/>
      <c r="F268" s="70">
        <f>SUM(D268*E268)</f>
        <v>0</v>
      </c>
    </row>
    <row r="269" spans="1:6" x14ac:dyDescent="0.2">
      <c r="A269" s="18"/>
      <c r="B269" s="39"/>
      <c r="C269" s="11"/>
      <c r="D269" s="26"/>
      <c r="E269" s="21"/>
      <c r="F269" s="59"/>
    </row>
    <row r="270" spans="1:6" ht="25.5" x14ac:dyDescent="0.2">
      <c r="A270" s="18" t="s">
        <v>8</v>
      </c>
      <c r="B270" s="39" t="s">
        <v>435</v>
      </c>
      <c r="C270" s="11" t="s">
        <v>11</v>
      </c>
      <c r="D270" s="26">
        <v>1</v>
      </c>
      <c r="E270" s="21"/>
      <c r="F270" s="70">
        <f>SUM(D270*E270)</f>
        <v>0</v>
      </c>
    </row>
    <row r="271" spans="1:6" x14ac:dyDescent="0.2">
      <c r="A271" s="18"/>
      <c r="B271" s="39"/>
      <c r="C271" s="11"/>
      <c r="D271" s="26"/>
      <c r="E271" s="21"/>
      <c r="F271" s="70"/>
    </row>
    <row r="272" spans="1:6" x14ac:dyDescent="0.2">
      <c r="A272" s="18" t="s">
        <v>443</v>
      </c>
      <c r="B272" s="39" t="s">
        <v>654</v>
      </c>
      <c r="C272" s="11" t="s">
        <v>11</v>
      </c>
      <c r="D272" s="26">
        <v>1</v>
      </c>
      <c r="E272" s="21"/>
      <c r="F272" s="70">
        <f>SUM(D272*E272)</f>
        <v>0</v>
      </c>
    </row>
    <row r="273" spans="1:7" x14ac:dyDescent="0.2">
      <c r="A273" s="18"/>
      <c r="B273" s="39"/>
      <c r="C273" s="11"/>
      <c r="D273" s="26"/>
      <c r="E273" s="7"/>
      <c r="F273" s="70"/>
    </row>
    <row r="274" spans="1:7" s="47" customFormat="1" ht="267.75" x14ac:dyDescent="0.2">
      <c r="A274" s="211">
        <v>6</v>
      </c>
      <c r="B274" s="145" t="s">
        <v>444</v>
      </c>
      <c r="C274" s="6"/>
      <c r="D274" s="146"/>
      <c r="E274" s="7"/>
      <c r="F274" s="40"/>
      <c r="G274" s="221"/>
    </row>
    <row r="275" spans="1:7" ht="25.5" x14ac:dyDescent="0.2">
      <c r="A275" s="18" t="s">
        <v>9</v>
      </c>
      <c r="B275" s="39" t="s">
        <v>655</v>
      </c>
      <c r="C275" s="11" t="s">
        <v>11</v>
      </c>
      <c r="D275" s="26">
        <v>2</v>
      </c>
      <c r="E275" s="7"/>
      <c r="F275" s="70">
        <f>SUM(D275*E275)</f>
        <v>0</v>
      </c>
    </row>
    <row r="276" spans="1:7" ht="216.75" x14ac:dyDescent="0.2">
      <c r="A276" s="150">
        <v>7</v>
      </c>
      <c r="B276" s="16" t="s">
        <v>219</v>
      </c>
      <c r="C276" s="11"/>
      <c r="D276" s="26"/>
      <c r="E276" s="7"/>
      <c r="F276" s="40"/>
    </row>
    <row r="277" spans="1:7" ht="191.25" x14ac:dyDescent="0.2">
      <c r="A277" s="18"/>
      <c r="B277" s="32" t="s">
        <v>656</v>
      </c>
      <c r="C277" s="11" t="s">
        <v>11</v>
      </c>
      <c r="D277" s="26">
        <v>2</v>
      </c>
      <c r="E277" s="7"/>
      <c r="F277" s="70">
        <f>SUM(D277*E277)</f>
        <v>0</v>
      </c>
    </row>
    <row r="278" spans="1:7" x14ac:dyDescent="0.2">
      <c r="A278" s="18"/>
      <c r="B278" s="39"/>
      <c r="C278" s="11"/>
      <c r="D278" s="26"/>
      <c r="E278" s="7"/>
      <c r="F278" s="70"/>
    </row>
    <row r="279" spans="1:7" ht="114.75" x14ac:dyDescent="0.2">
      <c r="A279" s="18" t="s">
        <v>165</v>
      </c>
      <c r="B279" s="39" t="s">
        <v>407</v>
      </c>
      <c r="C279" s="11" t="s">
        <v>11</v>
      </c>
      <c r="D279" s="26">
        <v>1</v>
      </c>
      <c r="E279" s="7"/>
      <c r="F279" s="70">
        <f>SUM(D279*E279)</f>
        <v>0</v>
      </c>
    </row>
    <row r="280" spans="1:7" ht="13.5" thickBot="1" x14ac:dyDescent="0.25">
      <c r="A280" s="18"/>
      <c r="B280" s="39"/>
      <c r="C280" s="11"/>
      <c r="D280" s="26"/>
      <c r="E280" s="7"/>
      <c r="F280" s="70"/>
    </row>
    <row r="281" spans="1:7" ht="13.5" thickBot="1" x14ac:dyDescent="0.25">
      <c r="A281" s="18"/>
      <c r="B281" s="317" t="s">
        <v>449</v>
      </c>
      <c r="C281" s="318"/>
      <c r="D281" s="320"/>
      <c r="E281" s="7"/>
      <c r="F281" s="78">
        <f>SUM(F249:F279)</f>
        <v>0</v>
      </c>
    </row>
    <row r="282" spans="1:7" ht="13.5" thickBot="1" x14ac:dyDescent="0.25">
      <c r="A282" s="18"/>
      <c r="B282" s="317"/>
      <c r="C282" s="318"/>
      <c r="D282" s="320"/>
      <c r="E282" s="7"/>
      <c r="F282" s="78"/>
    </row>
    <row r="283" spans="1:7" s="47" customFormat="1" x14ac:dyDescent="0.2">
      <c r="A283" s="222" t="s">
        <v>189</v>
      </c>
      <c r="B283" s="223" t="s">
        <v>446</v>
      </c>
      <c r="C283" s="224"/>
      <c r="D283" s="225"/>
      <c r="E283" s="102"/>
      <c r="F283" s="103"/>
      <c r="G283" s="221"/>
    </row>
    <row r="284" spans="1:7" s="47" customFormat="1" x14ac:dyDescent="0.2">
      <c r="A284" s="211"/>
      <c r="B284" s="226"/>
      <c r="C284" s="6"/>
      <c r="D284" s="146"/>
      <c r="E284" s="7"/>
      <c r="F284" s="70"/>
      <c r="G284" s="221"/>
    </row>
    <row r="285" spans="1:7" s="47" customFormat="1" ht="38.25" x14ac:dyDescent="0.2">
      <c r="A285" s="211">
        <v>1</v>
      </c>
      <c r="B285" s="145" t="s">
        <v>447</v>
      </c>
      <c r="C285" s="6" t="s">
        <v>11</v>
      </c>
      <c r="D285" s="146">
        <v>5</v>
      </c>
      <c r="E285" s="7"/>
      <c r="F285" s="70">
        <f t="shared" ref="F285" si="8">SUM(D285*E285)</f>
        <v>0</v>
      </c>
      <c r="G285" s="221"/>
    </row>
    <row r="286" spans="1:7" s="47" customFormat="1" x14ac:dyDescent="0.2">
      <c r="A286" s="211"/>
      <c r="B286" s="226"/>
      <c r="C286" s="6"/>
      <c r="D286" s="146"/>
      <c r="E286" s="7"/>
      <c r="F286" s="70"/>
      <c r="G286" s="221"/>
    </row>
    <row r="287" spans="1:7" s="47" customFormat="1" ht="51" x14ac:dyDescent="0.2">
      <c r="A287" s="211">
        <v>2</v>
      </c>
      <c r="B287" s="145" t="s">
        <v>645</v>
      </c>
      <c r="C287" s="6" t="s">
        <v>6</v>
      </c>
      <c r="D287" s="146">
        <f>1.85*1.8*2</f>
        <v>6.66</v>
      </c>
      <c r="E287" s="7"/>
      <c r="F287" s="70">
        <f t="shared" ref="F287" si="9">SUM(D287*E287)</f>
        <v>0</v>
      </c>
      <c r="G287" s="221"/>
    </row>
    <row r="288" spans="1:7" s="47" customFormat="1" x14ac:dyDescent="0.2">
      <c r="A288" s="211"/>
      <c r="B288" s="226"/>
      <c r="C288" s="6"/>
      <c r="D288" s="146"/>
      <c r="E288" s="7"/>
      <c r="F288" s="70"/>
      <c r="G288" s="221"/>
    </row>
    <row r="289" spans="1:7" s="47" customFormat="1" ht="114.75" x14ac:dyDescent="0.2">
      <c r="A289" s="211">
        <v>3</v>
      </c>
      <c r="B289" s="145" t="s">
        <v>451</v>
      </c>
      <c r="C289" s="6" t="s">
        <v>191</v>
      </c>
      <c r="D289" s="146">
        <v>1</v>
      </c>
      <c r="E289" s="7"/>
      <c r="F289" s="70">
        <f t="shared" ref="F289" si="10">SUM(D289*E289)</f>
        <v>0</v>
      </c>
      <c r="G289" s="221"/>
    </row>
    <row r="290" spans="1:7" s="144" customFormat="1" ht="15.75" thickBot="1" x14ac:dyDescent="0.3">
      <c r="A290" s="211"/>
      <c r="B290" s="227"/>
      <c r="C290" s="6"/>
      <c r="D290" s="146"/>
      <c r="E290" s="7"/>
      <c r="F290" s="70"/>
    </row>
    <row r="291" spans="1:7" s="144" customFormat="1" ht="15.75" thickBot="1" x14ac:dyDescent="0.3">
      <c r="A291" s="228"/>
      <c r="B291" s="229" t="s">
        <v>448</v>
      </c>
      <c r="C291" s="230"/>
      <c r="D291" s="146"/>
      <c r="E291" s="7"/>
      <c r="F291" s="231">
        <f>SUM(F285:F289)</f>
        <v>0</v>
      </c>
    </row>
    <row r="292" spans="1:7" x14ac:dyDescent="0.2">
      <c r="A292" s="18"/>
      <c r="B292" s="39"/>
      <c r="C292" s="11"/>
      <c r="D292" s="26"/>
      <c r="E292" s="7"/>
      <c r="F292" s="70"/>
    </row>
    <row r="293" spans="1:7" x14ac:dyDescent="0.2">
      <c r="A293" s="232"/>
      <c r="B293" s="233"/>
      <c r="C293" s="234"/>
      <c r="D293" s="235"/>
      <c r="E293" s="37"/>
      <c r="F293" s="37"/>
    </row>
    <row r="294" spans="1:7" ht="15.75" x14ac:dyDescent="0.2">
      <c r="A294" s="182"/>
      <c r="B294" s="204" t="s">
        <v>110</v>
      </c>
      <c r="C294" s="314" t="s">
        <v>322</v>
      </c>
      <c r="D294" s="314"/>
      <c r="E294" s="314"/>
      <c r="F294" s="314"/>
    </row>
    <row r="295" spans="1:7" x14ac:dyDescent="0.2">
      <c r="A295" s="236"/>
      <c r="B295" s="169"/>
      <c r="C295" s="216"/>
      <c r="D295" s="217"/>
      <c r="E295" s="218"/>
      <c r="F295" s="219"/>
    </row>
    <row r="296" spans="1:7" customFormat="1" ht="15" x14ac:dyDescent="0.25">
      <c r="A296" s="157" t="s">
        <v>155</v>
      </c>
      <c r="B296" s="132" t="s">
        <v>3</v>
      </c>
      <c r="C296" s="136"/>
      <c r="D296" s="137"/>
      <c r="E296" s="137"/>
      <c r="F296" s="113">
        <f>F75</f>
        <v>0</v>
      </c>
    </row>
    <row r="297" spans="1:7" customFormat="1" ht="15" x14ac:dyDescent="0.25">
      <c r="A297" s="157" t="s">
        <v>156</v>
      </c>
      <c r="B297" s="132" t="s">
        <v>111</v>
      </c>
      <c r="C297" s="138"/>
      <c r="D297" s="137"/>
      <c r="E297" s="138"/>
      <c r="F297" s="114">
        <f>F83</f>
        <v>0</v>
      </c>
    </row>
    <row r="298" spans="1:7" customFormat="1" ht="15" x14ac:dyDescent="0.25">
      <c r="A298" s="157" t="s">
        <v>175</v>
      </c>
      <c r="B298" s="132" t="s">
        <v>17</v>
      </c>
      <c r="C298" s="138"/>
      <c r="D298" s="137"/>
      <c r="E298" s="138"/>
      <c r="F298" s="114">
        <f>F117</f>
        <v>0</v>
      </c>
    </row>
    <row r="299" spans="1:7" customFormat="1" ht="15" x14ac:dyDescent="0.25">
      <c r="A299" s="157" t="s">
        <v>176</v>
      </c>
      <c r="B299" s="132" t="s">
        <v>22</v>
      </c>
      <c r="C299" s="138"/>
      <c r="D299" s="137"/>
      <c r="E299" s="138"/>
      <c r="F299" s="114">
        <f>F136</f>
        <v>0</v>
      </c>
    </row>
    <row r="300" spans="1:7" customFormat="1" ht="15" x14ac:dyDescent="0.25">
      <c r="A300" s="157" t="s">
        <v>177</v>
      </c>
      <c r="B300" s="133" t="s">
        <v>24</v>
      </c>
      <c r="C300" s="138"/>
      <c r="D300" s="137"/>
      <c r="E300" s="138"/>
      <c r="F300" s="114">
        <f>F144</f>
        <v>0</v>
      </c>
    </row>
    <row r="301" spans="1:7" customFormat="1" ht="15" x14ac:dyDescent="0.25">
      <c r="A301" s="157" t="s">
        <v>178</v>
      </c>
      <c r="B301" s="132" t="s">
        <v>113</v>
      </c>
      <c r="C301" s="138"/>
      <c r="D301" s="137"/>
      <c r="E301" s="138"/>
      <c r="F301" s="114">
        <f>F170</f>
        <v>0</v>
      </c>
    </row>
    <row r="302" spans="1:7" customFormat="1" ht="15" x14ac:dyDescent="0.25">
      <c r="A302" s="157" t="s">
        <v>179</v>
      </c>
      <c r="B302" s="132" t="s">
        <v>114</v>
      </c>
      <c r="C302" s="138"/>
      <c r="D302" s="137"/>
      <c r="E302" s="138"/>
      <c r="F302" s="114">
        <f>F196</f>
        <v>0</v>
      </c>
    </row>
    <row r="303" spans="1:7" customFormat="1" ht="15" x14ac:dyDescent="0.25">
      <c r="A303" s="158" t="s">
        <v>180</v>
      </c>
      <c r="B303" s="132" t="s">
        <v>31</v>
      </c>
      <c r="C303" s="138"/>
      <c r="D303" s="137"/>
      <c r="E303" s="138"/>
      <c r="F303" s="114">
        <f>F196</f>
        <v>0</v>
      </c>
    </row>
    <row r="304" spans="1:7" customFormat="1" ht="15" x14ac:dyDescent="0.25">
      <c r="A304" s="158" t="s">
        <v>181</v>
      </c>
      <c r="B304" s="132" t="s">
        <v>112</v>
      </c>
      <c r="C304" s="138"/>
      <c r="D304" s="137"/>
      <c r="E304" s="138"/>
      <c r="F304" s="114">
        <f>F202</f>
        <v>0</v>
      </c>
    </row>
    <row r="305" spans="1:6" customFormat="1" ht="15" x14ac:dyDescent="0.25">
      <c r="A305" s="158" t="s">
        <v>182</v>
      </c>
      <c r="B305" s="134" t="s">
        <v>268</v>
      </c>
      <c r="C305" s="138"/>
      <c r="D305" s="137"/>
      <c r="E305" s="138"/>
      <c r="F305" s="114">
        <f>F219</f>
        <v>0</v>
      </c>
    </row>
    <row r="306" spans="1:6" customFormat="1" ht="15" x14ac:dyDescent="0.25">
      <c r="A306" s="158" t="s">
        <v>183</v>
      </c>
      <c r="B306" s="132" t="s">
        <v>33</v>
      </c>
      <c r="C306" s="138"/>
      <c r="D306" s="137"/>
      <c r="E306" s="138"/>
      <c r="F306" s="114">
        <f>F231</f>
        <v>0</v>
      </c>
    </row>
    <row r="307" spans="1:6" customFormat="1" ht="15" x14ac:dyDescent="0.25">
      <c r="A307" s="158" t="s">
        <v>184</v>
      </c>
      <c r="B307" s="132" t="s">
        <v>325</v>
      </c>
      <c r="C307" s="138"/>
      <c r="D307" s="137"/>
      <c r="E307" s="138"/>
      <c r="F307" s="114">
        <f>F242</f>
        <v>0</v>
      </c>
    </row>
    <row r="308" spans="1:6" customFormat="1" ht="15" x14ac:dyDescent="0.25">
      <c r="A308" s="158" t="s">
        <v>185</v>
      </c>
      <c r="B308" s="132" t="s">
        <v>445</v>
      </c>
      <c r="C308" s="138"/>
      <c r="D308" s="137"/>
      <c r="E308" s="138"/>
      <c r="F308" s="114">
        <f>F281</f>
        <v>0</v>
      </c>
    </row>
    <row r="309" spans="1:6" customFormat="1" ht="15.75" thickBot="1" x14ac:dyDescent="0.3">
      <c r="A309" s="158" t="s">
        <v>189</v>
      </c>
      <c r="B309" s="132" t="s">
        <v>446</v>
      </c>
      <c r="C309" s="138"/>
      <c r="D309" s="137"/>
      <c r="E309" s="138"/>
      <c r="F309" s="114">
        <f>F291</f>
        <v>0</v>
      </c>
    </row>
    <row r="310" spans="1:6" customFormat="1" ht="15.75" thickBot="1" x14ac:dyDescent="0.3">
      <c r="A310" s="159"/>
      <c r="B310" s="135" t="s">
        <v>190</v>
      </c>
      <c r="C310" s="138"/>
      <c r="D310" s="137"/>
      <c r="E310" s="138"/>
      <c r="F310" s="115">
        <f>SUM(F296:F309)</f>
        <v>0</v>
      </c>
    </row>
    <row r="311" spans="1:6" x14ac:dyDescent="0.2">
      <c r="B311" s="32"/>
      <c r="C311" s="167"/>
      <c r="D311" s="168"/>
      <c r="E311" s="169"/>
    </row>
    <row r="312" spans="1:6" x14ac:dyDescent="0.2">
      <c r="B312" s="32"/>
    </row>
    <row r="313" spans="1:6" x14ac:dyDescent="0.2">
      <c r="B313" s="32"/>
    </row>
    <row r="314" spans="1:6" x14ac:dyDescent="0.2">
      <c r="B314" s="32"/>
    </row>
    <row r="315" spans="1:6" x14ac:dyDescent="0.2">
      <c r="B315" s="32"/>
    </row>
    <row r="316" spans="1:6" x14ac:dyDescent="0.2">
      <c r="B316" s="32"/>
    </row>
    <row r="317" spans="1:6" x14ac:dyDescent="0.2">
      <c r="B317" s="32"/>
    </row>
    <row r="318" spans="1:6" s="8" customFormat="1" x14ac:dyDescent="0.2">
      <c r="A318" s="156"/>
      <c r="B318" s="32"/>
      <c r="C318" s="56"/>
      <c r="D318" s="94"/>
    </row>
    <row r="319" spans="1:6" s="8" customFormat="1" x14ac:dyDescent="0.2">
      <c r="A319" s="156"/>
      <c r="B319" s="32"/>
      <c r="C319" s="56"/>
      <c r="D319" s="94"/>
    </row>
    <row r="320" spans="1:6" s="8" customFormat="1" x14ac:dyDescent="0.2">
      <c r="A320" s="156"/>
      <c r="B320" s="32"/>
      <c r="C320" s="56"/>
      <c r="D320" s="94"/>
    </row>
    <row r="321" spans="1:4" s="8" customFormat="1" x14ac:dyDescent="0.2">
      <c r="A321" s="156"/>
      <c r="B321" s="32"/>
      <c r="C321" s="56"/>
      <c r="D321" s="94"/>
    </row>
    <row r="322" spans="1:4" s="8" customFormat="1" x14ac:dyDescent="0.2">
      <c r="A322" s="156"/>
      <c r="B322" s="32"/>
      <c r="C322" s="56"/>
      <c r="D322" s="94"/>
    </row>
    <row r="323" spans="1:4" s="8" customFormat="1" x14ac:dyDescent="0.2">
      <c r="A323" s="156"/>
      <c r="B323" s="32"/>
      <c r="C323" s="56"/>
      <c r="D323" s="94"/>
    </row>
    <row r="324" spans="1:4" s="8" customFormat="1" x14ac:dyDescent="0.2">
      <c r="A324" s="156"/>
      <c r="B324" s="32"/>
      <c r="C324" s="56"/>
      <c r="D324" s="94"/>
    </row>
    <row r="325" spans="1:4" s="8" customFormat="1" x14ac:dyDescent="0.2">
      <c r="A325" s="156"/>
      <c r="B325" s="32"/>
      <c r="C325" s="56"/>
      <c r="D325" s="94"/>
    </row>
    <row r="326" spans="1:4" s="8" customFormat="1" x14ac:dyDescent="0.2">
      <c r="A326" s="156"/>
      <c r="B326" s="32"/>
      <c r="C326" s="56"/>
      <c r="D326" s="94"/>
    </row>
    <row r="327" spans="1:4" s="8" customFormat="1" x14ac:dyDescent="0.2">
      <c r="A327" s="156"/>
      <c r="B327" s="32"/>
      <c r="C327" s="56"/>
      <c r="D327" s="94"/>
    </row>
    <row r="328" spans="1:4" s="8" customFormat="1" x14ac:dyDescent="0.2">
      <c r="A328" s="156"/>
      <c r="B328" s="32"/>
      <c r="C328" s="56"/>
      <c r="D328" s="94"/>
    </row>
    <row r="329" spans="1:4" s="8" customFormat="1" x14ac:dyDescent="0.2">
      <c r="A329" s="156"/>
      <c r="B329" s="32"/>
      <c r="C329" s="56"/>
      <c r="D329" s="94"/>
    </row>
    <row r="330" spans="1:4" s="8" customFormat="1" x14ac:dyDescent="0.2">
      <c r="A330" s="156"/>
      <c r="B330" s="32"/>
      <c r="C330" s="56"/>
      <c r="D330" s="94"/>
    </row>
    <row r="331" spans="1:4" s="8" customFormat="1" x14ac:dyDescent="0.2">
      <c r="A331" s="156"/>
      <c r="B331" s="32"/>
      <c r="C331" s="56"/>
      <c r="D331" s="94"/>
    </row>
    <row r="332" spans="1:4" s="8" customFormat="1" x14ac:dyDescent="0.2">
      <c r="A332" s="156"/>
      <c r="B332" s="32"/>
      <c r="C332" s="56"/>
      <c r="D332" s="94"/>
    </row>
    <row r="333" spans="1:4" s="8" customFormat="1" x14ac:dyDescent="0.2">
      <c r="A333" s="156"/>
      <c r="B333" s="32"/>
      <c r="C333" s="56"/>
      <c r="D333" s="94"/>
    </row>
    <row r="334" spans="1:4" s="8" customFormat="1" x14ac:dyDescent="0.2">
      <c r="A334" s="156"/>
      <c r="B334" s="32"/>
      <c r="C334" s="56"/>
      <c r="D334" s="94"/>
    </row>
    <row r="335" spans="1:4" s="8" customFormat="1" x14ac:dyDescent="0.2">
      <c r="A335" s="156"/>
      <c r="B335" s="32"/>
      <c r="C335" s="56"/>
      <c r="D335" s="94"/>
    </row>
    <row r="336" spans="1:4" s="8" customFormat="1" x14ac:dyDescent="0.2">
      <c r="A336" s="156"/>
      <c r="B336" s="32"/>
      <c r="C336" s="56"/>
      <c r="D336" s="94"/>
    </row>
    <row r="337" spans="1:4" s="8" customFormat="1" x14ac:dyDescent="0.2">
      <c r="A337" s="156"/>
      <c r="B337" s="32"/>
      <c r="C337" s="56"/>
      <c r="D337" s="94"/>
    </row>
    <row r="338" spans="1:4" s="8" customFormat="1" x14ac:dyDescent="0.2">
      <c r="A338" s="156"/>
      <c r="B338" s="32"/>
      <c r="C338" s="56"/>
      <c r="D338" s="94"/>
    </row>
    <row r="339" spans="1:4" s="8" customFormat="1" x14ac:dyDescent="0.2">
      <c r="A339" s="156"/>
      <c r="B339" s="32"/>
      <c r="C339" s="56"/>
      <c r="D339" s="94"/>
    </row>
    <row r="340" spans="1:4" s="8" customFormat="1" x14ac:dyDescent="0.2">
      <c r="A340" s="156"/>
      <c r="B340" s="32"/>
      <c r="C340" s="56"/>
      <c r="D340" s="94"/>
    </row>
    <row r="341" spans="1:4" s="8" customFormat="1" x14ac:dyDescent="0.2">
      <c r="A341" s="156"/>
      <c r="B341" s="32"/>
      <c r="C341" s="56"/>
      <c r="D341" s="94"/>
    </row>
    <row r="342" spans="1:4" s="8" customFormat="1" x14ac:dyDescent="0.2">
      <c r="A342" s="156"/>
      <c r="B342" s="32"/>
      <c r="C342" s="56"/>
      <c r="D342" s="94"/>
    </row>
    <row r="343" spans="1:4" s="8" customFormat="1" x14ac:dyDescent="0.2">
      <c r="A343" s="156"/>
      <c r="B343" s="32"/>
      <c r="C343" s="56"/>
      <c r="D343" s="94"/>
    </row>
    <row r="344" spans="1:4" s="8" customFormat="1" x14ac:dyDescent="0.2">
      <c r="A344" s="156"/>
      <c r="B344" s="32"/>
      <c r="C344" s="56"/>
      <c r="D344" s="94"/>
    </row>
    <row r="345" spans="1:4" s="8" customFormat="1" x14ac:dyDescent="0.2">
      <c r="A345" s="156"/>
      <c r="B345" s="32"/>
      <c r="C345" s="56"/>
      <c r="D345" s="94"/>
    </row>
    <row r="346" spans="1:4" s="8" customFormat="1" x14ac:dyDescent="0.2">
      <c r="A346" s="156"/>
      <c r="B346" s="32"/>
      <c r="C346" s="56"/>
      <c r="D346" s="94"/>
    </row>
    <row r="347" spans="1:4" s="8" customFormat="1" x14ac:dyDescent="0.2">
      <c r="A347" s="156"/>
      <c r="B347" s="32"/>
      <c r="C347" s="56"/>
      <c r="D347" s="94"/>
    </row>
    <row r="348" spans="1:4" s="8" customFormat="1" x14ac:dyDescent="0.2">
      <c r="A348" s="156"/>
      <c r="B348" s="32"/>
      <c r="C348" s="56"/>
      <c r="D348" s="94"/>
    </row>
    <row r="349" spans="1:4" s="8" customFormat="1" x14ac:dyDescent="0.2">
      <c r="A349" s="156"/>
      <c r="B349" s="32"/>
      <c r="C349" s="56"/>
      <c r="D349" s="94"/>
    </row>
    <row r="350" spans="1:4" s="8" customFormat="1" x14ac:dyDescent="0.2">
      <c r="A350" s="156"/>
      <c r="B350" s="32"/>
      <c r="C350" s="56"/>
      <c r="D350" s="94"/>
    </row>
    <row r="351" spans="1:4" s="8" customFormat="1" x14ac:dyDescent="0.2">
      <c r="A351" s="156"/>
      <c r="B351" s="32"/>
      <c r="C351" s="56"/>
      <c r="D351" s="94"/>
    </row>
    <row r="352" spans="1:4" s="8" customFormat="1" x14ac:dyDescent="0.2">
      <c r="A352" s="156"/>
      <c r="B352" s="32"/>
      <c r="C352" s="56"/>
      <c r="D352" s="94"/>
    </row>
    <row r="353" spans="1:4" s="8" customFormat="1" x14ac:dyDescent="0.2">
      <c r="A353" s="156"/>
      <c r="B353" s="32"/>
      <c r="C353" s="56"/>
      <c r="D353" s="94"/>
    </row>
    <row r="354" spans="1:4" s="8" customFormat="1" x14ac:dyDescent="0.2">
      <c r="A354" s="156"/>
      <c r="B354" s="32"/>
      <c r="C354" s="56"/>
      <c r="D354" s="94"/>
    </row>
    <row r="355" spans="1:4" s="8" customFormat="1" x14ac:dyDescent="0.2">
      <c r="A355" s="156"/>
      <c r="B355" s="32"/>
      <c r="C355" s="56"/>
      <c r="D355" s="94"/>
    </row>
    <row r="356" spans="1:4" s="8" customFormat="1" x14ac:dyDescent="0.2">
      <c r="A356" s="156"/>
      <c r="B356" s="32"/>
      <c r="C356" s="56"/>
      <c r="D356" s="94"/>
    </row>
    <row r="357" spans="1:4" s="8" customFormat="1" x14ac:dyDescent="0.2">
      <c r="A357" s="156"/>
      <c r="B357" s="32"/>
      <c r="C357" s="56"/>
      <c r="D357" s="94"/>
    </row>
    <row r="358" spans="1:4" s="8" customFormat="1" x14ac:dyDescent="0.2">
      <c r="A358" s="156"/>
      <c r="B358" s="32"/>
      <c r="C358" s="56"/>
      <c r="D358" s="94"/>
    </row>
    <row r="359" spans="1:4" s="8" customFormat="1" x14ac:dyDescent="0.2">
      <c r="A359" s="156"/>
      <c r="B359" s="32"/>
      <c r="C359" s="56"/>
      <c r="D359" s="94"/>
    </row>
    <row r="360" spans="1:4" s="8" customFormat="1" x14ac:dyDescent="0.2">
      <c r="A360" s="156"/>
      <c r="B360" s="32"/>
      <c r="C360" s="56"/>
      <c r="D360" s="94"/>
    </row>
    <row r="361" spans="1:4" s="8" customFormat="1" x14ac:dyDescent="0.2">
      <c r="A361" s="156"/>
      <c r="B361" s="32"/>
      <c r="C361" s="56"/>
      <c r="D361" s="94"/>
    </row>
    <row r="362" spans="1:4" s="8" customFormat="1" x14ac:dyDescent="0.2">
      <c r="A362" s="156"/>
      <c r="B362" s="32"/>
      <c r="C362" s="56"/>
      <c r="D362" s="94"/>
    </row>
    <row r="363" spans="1:4" s="8" customFormat="1" x14ac:dyDescent="0.2">
      <c r="A363" s="156"/>
      <c r="B363" s="32"/>
      <c r="C363" s="56"/>
      <c r="D363" s="94"/>
    </row>
    <row r="364" spans="1:4" s="8" customFormat="1" x14ac:dyDescent="0.2">
      <c r="A364" s="156"/>
      <c r="B364" s="32"/>
      <c r="C364" s="56"/>
      <c r="D364" s="94"/>
    </row>
    <row r="365" spans="1:4" s="8" customFormat="1" x14ac:dyDescent="0.2">
      <c r="A365" s="156"/>
      <c r="B365" s="32"/>
      <c r="C365" s="56"/>
      <c r="D365" s="94"/>
    </row>
    <row r="366" spans="1:4" s="8" customFormat="1" x14ac:dyDescent="0.2">
      <c r="A366" s="156"/>
      <c r="B366" s="32"/>
      <c r="C366" s="56"/>
      <c r="D366" s="94"/>
    </row>
    <row r="367" spans="1:4" s="8" customFormat="1" x14ac:dyDescent="0.2">
      <c r="A367" s="156"/>
      <c r="B367" s="32"/>
      <c r="C367" s="56"/>
      <c r="D367" s="94"/>
    </row>
    <row r="368" spans="1:4" s="8" customFormat="1" x14ac:dyDescent="0.2">
      <c r="A368" s="156"/>
      <c r="B368" s="32"/>
      <c r="C368" s="56"/>
      <c r="D368" s="94"/>
    </row>
    <row r="369" spans="1:4" s="8" customFormat="1" x14ac:dyDescent="0.2">
      <c r="A369" s="156"/>
      <c r="B369" s="32"/>
      <c r="C369" s="56"/>
      <c r="D369" s="94"/>
    </row>
    <row r="370" spans="1:4" s="8" customFormat="1" x14ac:dyDescent="0.2">
      <c r="A370" s="156"/>
      <c r="B370" s="32"/>
      <c r="C370" s="56"/>
      <c r="D370" s="94"/>
    </row>
    <row r="371" spans="1:4" s="8" customFormat="1" x14ac:dyDescent="0.2">
      <c r="A371" s="156"/>
      <c r="B371" s="32"/>
      <c r="C371" s="56"/>
      <c r="D371" s="94"/>
    </row>
    <row r="372" spans="1:4" s="8" customFormat="1" x14ac:dyDescent="0.2">
      <c r="A372" s="156"/>
      <c r="B372" s="32"/>
      <c r="C372" s="56"/>
      <c r="D372" s="94"/>
    </row>
    <row r="373" spans="1:4" s="8" customFormat="1" x14ac:dyDescent="0.2">
      <c r="A373" s="156"/>
      <c r="B373" s="32"/>
      <c r="C373" s="56"/>
      <c r="D373" s="94"/>
    </row>
    <row r="374" spans="1:4" s="8" customFormat="1" x14ac:dyDescent="0.2">
      <c r="A374" s="156"/>
      <c r="B374" s="32"/>
      <c r="C374" s="56"/>
      <c r="D374" s="94"/>
    </row>
    <row r="375" spans="1:4" s="8" customFormat="1" x14ac:dyDescent="0.2">
      <c r="A375" s="156"/>
      <c r="B375" s="32"/>
      <c r="C375" s="56"/>
      <c r="D375" s="94"/>
    </row>
    <row r="376" spans="1:4" s="8" customFormat="1" x14ac:dyDescent="0.2">
      <c r="A376" s="156"/>
      <c r="B376" s="32"/>
      <c r="C376" s="56"/>
      <c r="D376" s="94"/>
    </row>
    <row r="377" spans="1:4" s="8" customFormat="1" x14ac:dyDescent="0.2">
      <c r="A377" s="156"/>
      <c r="B377" s="32"/>
      <c r="C377" s="56"/>
      <c r="D377" s="94"/>
    </row>
    <row r="378" spans="1:4" s="8" customFormat="1" x14ac:dyDescent="0.2">
      <c r="A378" s="156"/>
      <c r="B378" s="32"/>
      <c r="C378" s="56"/>
      <c r="D378" s="94"/>
    </row>
    <row r="379" spans="1:4" s="8" customFormat="1" x14ac:dyDescent="0.2">
      <c r="A379" s="156"/>
      <c r="B379" s="32"/>
      <c r="C379" s="56"/>
      <c r="D379" s="94"/>
    </row>
    <row r="380" spans="1:4" s="8" customFormat="1" x14ac:dyDescent="0.2">
      <c r="A380" s="156"/>
      <c r="B380" s="32"/>
      <c r="C380" s="56"/>
      <c r="D380" s="94"/>
    </row>
    <row r="381" spans="1:4" s="8" customFormat="1" x14ac:dyDescent="0.2">
      <c r="A381" s="156"/>
      <c r="B381" s="32"/>
      <c r="C381" s="56"/>
      <c r="D381" s="94"/>
    </row>
    <row r="382" spans="1:4" s="8" customFormat="1" x14ac:dyDescent="0.2">
      <c r="A382" s="156"/>
      <c r="B382" s="32"/>
      <c r="C382" s="56"/>
      <c r="D382" s="94"/>
    </row>
    <row r="383" spans="1:4" s="8" customFormat="1" x14ac:dyDescent="0.2">
      <c r="A383" s="156"/>
      <c r="B383" s="32"/>
      <c r="C383" s="56"/>
      <c r="D383" s="94"/>
    </row>
    <row r="384" spans="1:4" s="8" customFormat="1" x14ac:dyDescent="0.2">
      <c r="A384" s="156"/>
      <c r="B384" s="32"/>
      <c r="C384" s="56"/>
      <c r="D384" s="94"/>
    </row>
    <row r="385" spans="1:4" s="8" customFormat="1" x14ac:dyDescent="0.2">
      <c r="A385" s="156"/>
      <c r="B385" s="32"/>
      <c r="C385" s="56"/>
      <c r="D385" s="94"/>
    </row>
    <row r="386" spans="1:4" s="8" customFormat="1" x14ac:dyDescent="0.2">
      <c r="A386" s="156"/>
      <c r="B386" s="32"/>
      <c r="C386" s="56"/>
      <c r="D386" s="94"/>
    </row>
    <row r="387" spans="1:4" s="8" customFormat="1" x14ac:dyDescent="0.2">
      <c r="A387" s="156"/>
      <c r="B387" s="32"/>
      <c r="C387" s="56"/>
      <c r="D387" s="94"/>
    </row>
    <row r="388" spans="1:4" s="8" customFormat="1" x14ac:dyDescent="0.2">
      <c r="A388" s="156"/>
      <c r="B388" s="32"/>
      <c r="C388" s="56"/>
      <c r="D388" s="94"/>
    </row>
    <row r="389" spans="1:4" s="8" customFormat="1" x14ac:dyDescent="0.2">
      <c r="A389" s="156"/>
      <c r="B389" s="32"/>
      <c r="C389" s="56"/>
      <c r="D389" s="94"/>
    </row>
    <row r="390" spans="1:4" s="8" customFormat="1" x14ac:dyDescent="0.2">
      <c r="A390" s="156"/>
      <c r="B390" s="32"/>
      <c r="C390" s="56"/>
      <c r="D390" s="94"/>
    </row>
    <row r="391" spans="1:4" s="8" customFormat="1" x14ac:dyDescent="0.2">
      <c r="A391" s="156"/>
      <c r="B391" s="32"/>
      <c r="C391" s="56"/>
      <c r="D391" s="94"/>
    </row>
    <row r="392" spans="1:4" s="8" customFormat="1" x14ac:dyDescent="0.2">
      <c r="A392" s="156"/>
      <c r="B392" s="32"/>
      <c r="C392" s="56"/>
      <c r="D392" s="94"/>
    </row>
    <row r="393" spans="1:4" s="8" customFormat="1" x14ac:dyDescent="0.2">
      <c r="A393" s="156"/>
      <c r="B393" s="32"/>
      <c r="C393" s="56"/>
      <c r="D393" s="94"/>
    </row>
    <row r="394" spans="1:4" s="8" customFormat="1" x14ac:dyDescent="0.2">
      <c r="A394" s="156"/>
      <c r="B394" s="32"/>
      <c r="C394" s="56"/>
      <c r="D394" s="94"/>
    </row>
    <row r="395" spans="1:4" s="8" customFormat="1" x14ac:dyDescent="0.2">
      <c r="A395" s="156"/>
      <c r="B395" s="32"/>
      <c r="C395" s="56"/>
      <c r="D395" s="94"/>
    </row>
    <row r="396" spans="1:4" s="8" customFormat="1" x14ac:dyDescent="0.2">
      <c r="A396" s="156"/>
      <c r="B396" s="32"/>
      <c r="C396" s="56"/>
      <c r="D396" s="94"/>
    </row>
    <row r="397" spans="1:4" s="8" customFormat="1" x14ac:dyDescent="0.2">
      <c r="A397" s="156"/>
      <c r="B397" s="32"/>
      <c r="C397" s="56"/>
      <c r="D397" s="94"/>
    </row>
    <row r="398" spans="1:4" s="8" customFormat="1" x14ac:dyDescent="0.2">
      <c r="A398" s="156"/>
      <c r="B398" s="32"/>
      <c r="C398" s="56"/>
      <c r="D398" s="94"/>
    </row>
    <row r="399" spans="1:4" s="8" customFormat="1" x14ac:dyDescent="0.2">
      <c r="A399" s="156"/>
      <c r="B399" s="32"/>
      <c r="C399" s="56"/>
      <c r="D399" s="94"/>
    </row>
    <row r="400" spans="1:4" s="8" customFormat="1" x14ac:dyDescent="0.2">
      <c r="A400" s="156"/>
      <c r="B400" s="32"/>
      <c r="C400" s="56"/>
      <c r="D400" s="94"/>
    </row>
    <row r="401" spans="1:4" s="8" customFormat="1" x14ac:dyDescent="0.2">
      <c r="A401" s="156"/>
      <c r="B401" s="32"/>
      <c r="C401" s="56"/>
      <c r="D401" s="94"/>
    </row>
    <row r="402" spans="1:4" s="8" customFormat="1" x14ac:dyDescent="0.2">
      <c r="A402" s="156"/>
      <c r="B402" s="32"/>
      <c r="C402" s="56"/>
      <c r="D402" s="94"/>
    </row>
    <row r="403" spans="1:4" s="8" customFormat="1" x14ac:dyDescent="0.2">
      <c r="A403" s="156"/>
      <c r="B403" s="32"/>
      <c r="C403" s="56"/>
      <c r="D403" s="94"/>
    </row>
    <row r="404" spans="1:4" s="8" customFormat="1" x14ac:dyDescent="0.2">
      <c r="A404" s="156"/>
      <c r="B404" s="32"/>
      <c r="C404" s="56"/>
      <c r="D404" s="94"/>
    </row>
    <row r="405" spans="1:4" s="8" customFormat="1" x14ac:dyDescent="0.2">
      <c r="A405" s="156"/>
      <c r="B405" s="32"/>
      <c r="C405" s="56"/>
      <c r="D405" s="94"/>
    </row>
    <row r="406" spans="1:4" s="8" customFormat="1" x14ac:dyDescent="0.2">
      <c r="A406" s="156"/>
      <c r="B406" s="32"/>
      <c r="C406" s="56"/>
      <c r="D406" s="94"/>
    </row>
    <row r="407" spans="1:4" s="8" customFormat="1" x14ac:dyDescent="0.2">
      <c r="A407" s="156"/>
      <c r="B407" s="32"/>
      <c r="C407" s="56"/>
      <c r="D407" s="94"/>
    </row>
    <row r="408" spans="1:4" s="8" customFormat="1" x14ac:dyDescent="0.2">
      <c r="A408" s="156"/>
      <c r="B408" s="32"/>
      <c r="C408" s="56"/>
      <c r="D408" s="94"/>
    </row>
    <row r="409" spans="1:4" s="8" customFormat="1" x14ac:dyDescent="0.2">
      <c r="A409" s="156"/>
      <c r="B409" s="32"/>
      <c r="C409" s="56"/>
      <c r="D409" s="94"/>
    </row>
    <row r="410" spans="1:4" s="8" customFormat="1" x14ac:dyDescent="0.2">
      <c r="A410" s="156"/>
      <c r="B410" s="32"/>
      <c r="C410" s="56"/>
      <c r="D410" s="94"/>
    </row>
    <row r="411" spans="1:4" s="8" customFormat="1" x14ac:dyDescent="0.2">
      <c r="A411" s="156"/>
      <c r="B411" s="32"/>
      <c r="C411" s="56"/>
      <c r="D411" s="94"/>
    </row>
    <row r="412" spans="1:4" s="8" customFormat="1" x14ac:dyDescent="0.2">
      <c r="A412" s="156"/>
      <c r="B412" s="32"/>
      <c r="C412" s="56"/>
      <c r="D412" s="94"/>
    </row>
    <row r="413" spans="1:4" s="8" customFormat="1" x14ac:dyDescent="0.2">
      <c r="A413" s="156"/>
      <c r="B413" s="32"/>
      <c r="C413" s="56"/>
      <c r="D413" s="94"/>
    </row>
    <row r="414" spans="1:4" s="8" customFormat="1" x14ac:dyDescent="0.2">
      <c r="A414" s="156"/>
      <c r="B414" s="32"/>
      <c r="C414" s="56"/>
      <c r="D414" s="94"/>
    </row>
    <row r="415" spans="1:4" s="8" customFormat="1" x14ac:dyDescent="0.2">
      <c r="A415" s="156"/>
      <c r="B415" s="32"/>
      <c r="C415" s="56"/>
      <c r="D415" s="94"/>
    </row>
    <row r="416" spans="1:4" s="8" customFormat="1" x14ac:dyDescent="0.2">
      <c r="A416" s="156"/>
      <c r="B416" s="32"/>
      <c r="C416" s="56"/>
      <c r="D416" s="94"/>
    </row>
    <row r="417" spans="1:4" s="8" customFormat="1" x14ac:dyDescent="0.2">
      <c r="A417" s="156"/>
      <c r="B417" s="32"/>
      <c r="C417" s="56"/>
      <c r="D417" s="94"/>
    </row>
    <row r="418" spans="1:4" s="8" customFormat="1" x14ac:dyDescent="0.2">
      <c r="A418" s="156"/>
      <c r="B418" s="32"/>
      <c r="C418" s="56"/>
      <c r="D418" s="94"/>
    </row>
    <row r="419" spans="1:4" s="8" customFormat="1" x14ac:dyDescent="0.2">
      <c r="A419" s="156"/>
      <c r="B419" s="32"/>
      <c r="C419" s="56"/>
      <c r="D419" s="94"/>
    </row>
    <row r="420" spans="1:4" s="8" customFormat="1" x14ac:dyDescent="0.2">
      <c r="A420" s="156"/>
      <c r="B420" s="32"/>
      <c r="C420" s="56"/>
      <c r="D420" s="94"/>
    </row>
    <row r="421" spans="1:4" s="8" customFormat="1" x14ac:dyDescent="0.2">
      <c r="A421" s="156"/>
      <c r="B421" s="32"/>
      <c r="C421" s="56"/>
      <c r="D421" s="94"/>
    </row>
    <row r="422" spans="1:4" s="8" customFormat="1" x14ac:dyDescent="0.2">
      <c r="A422" s="156"/>
      <c r="B422" s="32"/>
      <c r="C422" s="56"/>
      <c r="D422" s="94"/>
    </row>
    <row r="423" spans="1:4" s="8" customFormat="1" x14ac:dyDescent="0.2">
      <c r="A423" s="156"/>
      <c r="B423" s="32"/>
      <c r="C423" s="56"/>
      <c r="D423" s="94"/>
    </row>
    <row r="424" spans="1:4" s="8" customFormat="1" x14ac:dyDescent="0.2">
      <c r="A424" s="156"/>
      <c r="B424" s="32"/>
      <c r="C424" s="56"/>
      <c r="D424" s="94"/>
    </row>
    <row r="425" spans="1:4" s="8" customFormat="1" x14ac:dyDescent="0.2">
      <c r="A425" s="156"/>
      <c r="B425" s="32"/>
      <c r="C425" s="56"/>
      <c r="D425" s="94"/>
    </row>
    <row r="426" spans="1:4" s="8" customFormat="1" x14ac:dyDescent="0.2">
      <c r="A426" s="156"/>
      <c r="B426" s="32"/>
      <c r="C426" s="56"/>
      <c r="D426" s="94"/>
    </row>
    <row r="427" spans="1:4" s="8" customFormat="1" x14ac:dyDescent="0.2">
      <c r="A427" s="156"/>
      <c r="B427" s="32"/>
      <c r="C427" s="56"/>
      <c r="D427" s="94"/>
    </row>
    <row r="428" spans="1:4" s="8" customFormat="1" x14ac:dyDescent="0.2">
      <c r="A428" s="156"/>
      <c r="B428" s="32"/>
      <c r="C428" s="56"/>
      <c r="D428" s="94"/>
    </row>
    <row r="429" spans="1:4" s="8" customFormat="1" x14ac:dyDescent="0.2">
      <c r="A429" s="156"/>
      <c r="B429" s="32"/>
      <c r="C429" s="56"/>
      <c r="D429" s="94"/>
    </row>
    <row r="430" spans="1:4" s="8" customFormat="1" x14ac:dyDescent="0.2">
      <c r="A430" s="156"/>
      <c r="B430" s="32"/>
      <c r="C430" s="56"/>
      <c r="D430" s="94"/>
    </row>
    <row r="431" spans="1:4" s="8" customFormat="1" x14ac:dyDescent="0.2">
      <c r="A431" s="156"/>
      <c r="B431" s="32"/>
      <c r="C431" s="56"/>
      <c r="D431" s="94"/>
    </row>
    <row r="432" spans="1:4" s="8" customFormat="1" x14ac:dyDescent="0.2">
      <c r="A432" s="156"/>
      <c r="B432" s="32"/>
      <c r="C432" s="56"/>
      <c r="D432" s="94"/>
    </row>
    <row r="433" spans="1:4" s="8" customFormat="1" x14ac:dyDescent="0.2">
      <c r="A433" s="156"/>
      <c r="B433" s="32"/>
      <c r="C433" s="56"/>
      <c r="D433" s="94"/>
    </row>
    <row r="434" spans="1:4" s="8" customFormat="1" x14ac:dyDescent="0.2">
      <c r="A434" s="156"/>
      <c r="B434" s="32"/>
      <c r="C434" s="56"/>
      <c r="D434" s="94"/>
    </row>
    <row r="435" spans="1:4" s="8" customFormat="1" x14ac:dyDescent="0.2">
      <c r="A435" s="156"/>
      <c r="B435" s="32"/>
      <c r="C435" s="56"/>
      <c r="D435" s="94"/>
    </row>
    <row r="436" spans="1:4" s="8" customFormat="1" x14ac:dyDescent="0.2">
      <c r="A436" s="156"/>
      <c r="B436" s="32"/>
      <c r="C436" s="56"/>
      <c r="D436" s="94"/>
    </row>
    <row r="437" spans="1:4" s="8" customFormat="1" x14ac:dyDescent="0.2">
      <c r="A437" s="156"/>
      <c r="B437" s="32"/>
      <c r="C437" s="56"/>
      <c r="D437" s="94"/>
    </row>
    <row r="438" spans="1:4" s="8" customFormat="1" x14ac:dyDescent="0.2">
      <c r="A438" s="156"/>
      <c r="B438" s="32"/>
      <c r="C438" s="56"/>
      <c r="D438" s="94"/>
    </row>
    <row r="439" spans="1:4" s="8" customFormat="1" x14ac:dyDescent="0.2">
      <c r="A439" s="156"/>
      <c r="B439" s="32"/>
      <c r="C439" s="56"/>
      <c r="D439" s="94"/>
    </row>
    <row r="440" spans="1:4" s="8" customFormat="1" x14ac:dyDescent="0.2">
      <c r="A440" s="156"/>
      <c r="B440" s="32"/>
      <c r="C440" s="56"/>
      <c r="D440" s="94"/>
    </row>
    <row r="441" spans="1:4" s="8" customFormat="1" x14ac:dyDescent="0.2">
      <c r="A441" s="156"/>
      <c r="B441" s="32"/>
      <c r="C441" s="56"/>
      <c r="D441" s="94"/>
    </row>
    <row r="442" spans="1:4" s="8" customFormat="1" x14ac:dyDescent="0.2">
      <c r="A442" s="156"/>
      <c r="B442" s="32"/>
      <c r="C442" s="56"/>
      <c r="D442" s="94"/>
    </row>
    <row r="443" spans="1:4" s="8" customFormat="1" x14ac:dyDescent="0.2">
      <c r="A443" s="156"/>
      <c r="B443" s="32"/>
      <c r="C443" s="56"/>
      <c r="D443" s="94"/>
    </row>
    <row r="444" spans="1:4" s="8" customFormat="1" x14ac:dyDescent="0.2">
      <c r="A444" s="156"/>
      <c r="B444" s="32"/>
      <c r="C444" s="56"/>
      <c r="D444" s="94"/>
    </row>
    <row r="445" spans="1:4" s="8" customFormat="1" x14ac:dyDescent="0.2">
      <c r="A445" s="156"/>
      <c r="B445" s="32"/>
      <c r="C445" s="56"/>
      <c r="D445" s="94"/>
    </row>
    <row r="446" spans="1:4" s="8" customFormat="1" x14ac:dyDescent="0.2">
      <c r="A446" s="156"/>
      <c r="B446" s="32"/>
      <c r="C446" s="56"/>
      <c r="D446" s="94"/>
    </row>
    <row r="447" spans="1:4" s="8" customFormat="1" x14ac:dyDescent="0.2">
      <c r="A447" s="156"/>
      <c r="B447" s="32"/>
      <c r="C447" s="56"/>
      <c r="D447" s="94"/>
    </row>
    <row r="448" spans="1:4" s="8" customFormat="1" x14ac:dyDescent="0.2">
      <c r="A448" s="156"/>
      <c r="B448" s="32"/>
      <c r="C448" s="56"/>
      <c r="D448" s="94"/>
    </row>
    <row r="449" spans="1:4" s="8" customFormat="1" x14ac:dyDescent="0.2">
      <c r="A449" s="156"/>
      <c r="B449" s="32"/>
      <c r="C449" s="56"/>
      <c r="D449" s="94"/>
    </row>
    <row r="450" spans="1:4" s="8" customFormat="1" x14ac:dyDescent="0.2">
      <c r="A450" s="156"/>
      <c r="B450" s="32"/>
      <c r="C450" s="56"/>
      <c r="D450" s="94"/>
    </row>
    <row r="451" spans="1:4" s="8" customFormat="1" x14ac:dyDescent="0.2">
      <c r="A451" s="156"/>
      <c r="B451" s="32"/>
      <c r="C451" s="56"/>
      <c r="D451" s="94"/>
    </row>
    <row r="452" spans="1:4" s="8" customFormat="1" x14ac:dyDescent="0.2">
      <c r="A452" s="156"/>
      <c r="B452" s="32"/>
      <c r="C452" s="56"/>
      <c r="D452" s="94"/>
    </row>
    <row r="453" spans="1:4" s="8" customFormat="1" x14ac:dyDescent="0.2">
      <c r="A453" s="156"/>
      <c r="B453" s="32"/>
      <c r="C453" s="56"/>
      <c r="D453" s="94"/>
    </row>
    <row r="454" spans="1:4" s="8" customFormat="1" x14ac:dyDescent="0.2">
      <c r="A454" s="156"/>
      <c r="B454" s="32"/>
      <c r="C454" s="56"/>
      <c r="D454" s="94"/>
    </row>
    <row r="455" spans="1:4" s="8" customFormat="1" x14ac:dyDescent="0.2">
      <c r="A455" s="156"/>
      <c r="B455" s="32"/>
      <c r="C455" s="56"/>
      <c r="D455" s="94"/>
    </row>
    <row r="456" spans="1:4" s="8" customFormat="1" x14ac:dyDescent="0.2">
      <c r="A456" s="156"/>
      <c r="B456" s="32"/>
      <c r="C456" s="56"/>
      <c r="D456" s="94"/>
    </row>
    <row r="457" spans="1:4" s="8" customFormat="1" x14ac:dyDescent="0.2">
      <c r="A457" s="156"/>
      <c r="B457" s="32"/>
      <c r="C457" s="56"/>
      <c r="D457" s="94"/>
    </row>
    <row r="458" spans="1:4" s="8" customFormat="1" x14ac:dyDescent="0.2">
      <c r="A458" s="156"/>
      <c r="B458" s="32"/>
      <c r="C458" s="56"/>
      <c r="D458" s="94"/>
    </row>
    <row r="459" spans="1:4" s="8" customFormat="1" x14ac:dyDescent="0.2">
      <c r="A459" s="156"/>
      <c r="B459" s="32"/>
      <c r="C459" s="56"/>
      <c r="D459" s="94"/>
    </row>
    <row r="460" spans="1:4" s="8" customFormat="1" x14ac:dyDescent="0.2">
      <c r="A460" s="156"/>
      <c r="B460" s="32"/>
      <c r="C460" s="56"/>
      <c r="D460" s="94"/>
    </row>
    <row r="461" spans="1:4" s="8" customFormat="1" x14ac:dyDescent="0.2">
      <c r="A461" s="156"/>
      <c r="B461" s="32"/>
      <c r="C461" s="56"/>
      <c r="D461" s="94"/>
    </row>
    <row r="462" spans="1:4" s="8" customFormat="1" x14ac:dyDescent="0.2">
      <c r="A462" s="156"/>
      <c r="B462" s="32"/>
      <c r="C462" s="56"/>
      <c r="D462" s="94"/>
    </row>
    <row r="463" spans="1:4" s="8" customFormat="1" x14ac:dyDescent="0.2">
      <c r="A463" s="156"/>
      <c r="B463" s="32"/>
      <c r="C463" s="56"/>
      <c r="D463" s="94"/>
    </row>
    <row r="464" spans="1:4" s="8" customFormat="1" x14ac:dyDescent="0.2">
      <c r="A464" s="156"/>
      <c r="B464" s="32"/>
      <c r="C464" s="56"/>
      <c r="D464" s="94"/>
    </row>
    <row r="465" spans="1:4" s="8" customFormat="1" x14ac:dyDescent="0.2">
      <c r="A465" s="156"/>
      <c r="B465" s="32"/>
      <c r="C465" s="56"/>
      <c r="D465" s="94"/>
    </row>
    <row r="466" spans="1:4" s="8" customFormat="1" x14ac:dyDescent="0.2">
      <c r="A466" s="156"/>
      <c r="B466" s="32"/>
      <c r="C466" s="56"/>
      <c r="D466" s="94"/>
    </row>
    <row r="467" spans="1:4" s="8" customFormat="1" x14ac:dyDescent="0.2">
      <c r="A467" s="156"/>
      <c r="B467" s="32"/>
      <c r="C467" s="56"/>
      <c r="D467" s="94"/>
    </row>
    <row r="468" spans="1:4" s="8" customFormat="1" x14ac:dyDescent="0.2">
      <c r="A468" s="156"/>
      <c r="B468" s="32"/>
      <c r="C468" s="56"/>
      <c r="D468" s="94"/>
    </row>
    <row r="469" spans="1:4" s="8" customFormat="1" x14ac:dyDescent="0.2">
      <c r="A469" s="156"/>
      <c r="B469" s="32"/>
      <c r="C469" s="56"/>
      <c r="D469" s="94"/>
    </row>
    <row r="470" spans="1:4" s="8" customFormat="1" x14ac:dyDescent="0.2">
      <c r="A470" s="156"/>
      <c r="B470" s="32"/>
      <c r="C470" s="56"/>
      <c r="D470" s="94"/>
    </row>
    <row r="471" spans="1:4" s="8" customFormat="1" x14ac:dyDescent="0.2">
      <c r="A471" s="156"/>
      <c r="B471" s="32"/>
      <c r="C471" s="56"/>
      <c r="D471" s="94"/>
    </row>
    <row r="472" spans="1:4" s="8" customFormat="1" x14ac:dyDescent="0.2">
      <c r="A472" s="156"/>
      <c r="B472" s="32"/>
      <c r="C472" s="56"/>
      <c r="D472" s="94"/>
    </row>
    <row r="473" spans="1:4" s="8" customFormat="1" x14ac:dyDescent="0.2">
      <c r="A473" s="156"/>
      <c r="B473" s="32"/>
      <c r="C473" s="56"/>
      <c r="D473" s="94"/>
    </row>
    <row r="474" spans="1:4" s="8" customFormat="1" x14ac:dyDescent="0.2">
      <c r="A474" s="156"/>
      <c r="B474" s="32"/>
      <c r="C474" s="56"/>
      <c r="D474" s="94"/>
    </row>
    <row r="475" spans="1:4" s="8" customFormat="1" x14ac:dyDescent="0.2">
      <c r="A475" s="156"/>
      <c r="B475" s="32"/>
      <c r="C475" s="56"/>
      <c r="D475" s="94"/>
    </row>
    <row r="476" spans="1:4" s="8" customFormat="1" x14ac:dyDescent="0.2">
      <c r="A476" s="156"/>
      <c r="B476" s="32"/>
      <c r="C476" s="56"/>
      <c r="D476" s="94"/>
    </row>
    <row r="477" spans="1:4" s="8" customFormat="1" x14ac:dyDescent="0.2">
      <c r="A477" s="156"/>
      <c r="B477" s="32"/>
      <c r="C477" s="56"/>
      <c r="D477" s="94"/>
    </row>
    <row r="478" spans="1:4" s="8" customFormat="1" x14ac:dyDescent="0.2">
      <c r="A478" s="156"/>
      <c r="B478" s="32"/>
      <c r="C478" s="56"/>
      <c r="D478" s="94"/>
    </row>
    <row r="479" spans="1:4" s="8" customFormat="1" x14ac:dyDescent="0.2">
      <c r="A479" s="156"/>
      <c r="B479" s="32"/>
      <c r="C479" s="56"/>
      <c r="D479" s="94"/>
    </row>
    <row r="480" spans="1:4" s="8" customFormat="1" x14ac:dyDescent="0.2">
      <c r="A480" s="156"/>
      <c r="B480" s="32"/>
      <c r="C480" s="56"/>
      <c r="D480" s="94"/>
    </row>
    <row r="481" spans="1:4" s="8" customFormat="1" x14ac:dyDescent="0.2">
      <c r="A481" s="156"/>
      <c r="B481" s="32"/>
      <c r="C481" s="56"/>
      <c r="D481" s="94"/>
    </row>
    <row r="482" spans="1:4" s="8" customFormat="1" x14ac:dyDescent="0.2">
      <c r="A482" s="156"/>
      <c r="B482" s="32"/>
      <c r="C482" s="56"/>
      <c r="D482" s="94"/>
    </row>
    <row r="483" spans="1:4" s="8" customFormat="1" x14ac:dyDescent="0.2">
      <c r="A483" s="156"/>
      <c r="B483" s="32"/>
      <c r="C483" s="56"/>
      <c r="D483" s="94"/>
    </row>
    <row r="484" spans="1:4" s="8" customFormat="1" x14ac:dyDescent="0.2">
      <c r="A484" s="156"/>
      <c r="B484" s="32"/>
      <c r="C484" s="56"/>
      <c r="D484" s="94"/>
    </row>
    <row r="485" spans="1:4" s="8" customFormat="1" x14ac:dyDescent="0.2">
      <c r="A485" s="156"/>
      <c r="B485" s="32"/>
      <c r="C485" s="56"/>
      <c r="D485" s="94"/>
    </row>
    <row r="486" spans="1:4" s="8" customFormat="1" x14ac:dyDescent="0.2">
      <c r="A486" s="156"/>
      <c r="B486" s="32"/>
      <c r="C486" s="56"/>
      <c r="D486" s="94"/>
    </row>
    <row r="487" spans="1:4" s="8" customFormat="1" x14ac:dyDescent="0.2">
      <c r="A487" s="156"/>
      <c r="B487" s="32"/>
      <c r="C487" s="56"/>
      <c r="D487" s="94"/>
    </row>
    <row r="488" spans="1:4" s="8" customFormat="1" x14ac:dyDescent="0.2">
      <c r="A488" s="156"/>
      <c r="B488" s="32"/>
      <c r="C488" s="56"/>
      <c r="D488" s="94"/>
    </row>
    <row r="489" spans="1:4" s="8" customFormat="1" x14ac:dyDescent="0.2">
      <c r="A489" s="156"/>
      <c r="B489" s="32"/>
      <c r="C489" s="56"/>
      <c r="D489" s="94"/>
    </row>
    <row r="490" spans="1:4" s="8" customFormat="1" x14ac:dyDescent="0.2">
      <c r="A490" s="156"/>
      <c r="B490" s="32"/>
      <c r="C490" s="56"/>
      <c r="D490" s="94"/>
    </row>
    <row r="491" spans="1:4" s="8" customFormat="1" x14ac:dyDescent="0.2">
      <c r="A491" s="156"/>
      <c r="B491" s="32"/>
      <c r="C491" s="56"/>
      <c r="D491" s="94"/>
    </row>
    <row r="492" spans="1:4" s="8" customFormat="1" x14ac:dyDescent="0.2">
      <c r="A492" s="156"/>
      <c r="B492" s="32"/>
      <c r="C492" s="56"/>
      <c r="D492" s="94"/>
    </row>
    <row r="493" spans="1:4" s="8" customFormat="1" x14ac:dyDescent="0.2">
      <c r="A493" s="156"/>
      <c r="B493" s="32"/>
      <c r="C493" s="56"/>
      <c r="D493" s="94"/>
    </row>
    <row r="494" spans="1:4" s="8" customFormat="1" x14ac:dyDescent="0.2">
      <c r="A494" s="156"/>
      <c r="B494" s="32"/>
      <c r="C494" s="56"/>
      <c r="D494" s="94"/>
    </row>
    <row r="495" spans="1:4" s="8" customFormat="1" x14ac:dyDescent="0.2">
      <c r="A495" s="156"/>
      <c r="B495" s="32"/>
      <c r="C495" s="56"/>
      <c r="D495" s="94"/>
    </row>
    <row r="496" spans="1:4" s="8" customFormat="1" x14ac:dyDescent="0.2">
      <c r="A496" s="156"/>
      <c r="B496" s="32"/>
      <c r="C496" s="56"/>
      <c r="D496" s="94"/>
    </row>
    <row r="497" spans="1:4" s="8" customFormat="1" x14ac:dyDescent="0.2">
      <c r="A497" s="156"/>
      <c r="B497" s="32"/>
      <c r="C497" s="56"/>
      <c r="D497" s="94"/>
    </row>
    <row r="498" spans="1:4" s="8" customFormat="1" x14ac:dyDescent="0.2">
      <c r="A498" s="156"/>
      <c r="B498" s="32"/>
      <c r="C498" s="56"/>
      <c r="D498" s="94"/>
    </row>
    <row r="499" spans="1:4" s="8" customFormat="1" x14ac:dyDescent="0.2">
      <c r="A499" s="156"/>
      <c r="B499" s="32"/>
      <c r="C499" s="56"/>
      <c r="D499" s="94"/>
    </row>
    <row r="500" spans="1:4" s="8" customFormat="1" x14ac:dyDescent="0.2">
      <c r="A500" s="156"/>
      <c r="B500" s="32"/>
      <c r="C500" s="56"/>
      <c r="D500" s="94"/>
    </row>
    <row r="501" spans="1:4" s="8" customFormat="1" x14ac:dyDescent="0.2">
      <c r="A501" s="156"/>
      <c r="B501" s="32"/>
      <c r="C501" s="56"/>
      <c r="D501" s="94"/>
    </row>
    <row r="502" spans="1:4" s="8" customFormat="1" x14ac:dyDescent="0.2">
      <c r="A502" s="156"/>
      <c r="B502" s="32"/>
      <c r="C502" s="56"/>
      <c r="D502" s="94"/>
    </row>
    <row r="503" spans="1:4" s="8" customFormat="1" x14ac:dyDescent="0.2">
      <c r="A503" s="156"/>
      <c r="B503" s="32"/>
      <c r="C503" s="56"/>
      <c r="D503" s="94"/>
    </row>
    <row r="504" spans="1:4" s="8" customFormat="1" x14ac:dyDescent="0.2">
      <c r="A504" s="156"/>
      <c r="B504" s="32"/>
      <c r="C504" s="56"/>
      <c r="D504" s="94"/>
    </row>
    <row r="505" spans="1:4" s="8" customFormat="1" x14ac:dyDescent="0.2">
      <c r="A505" s="156"/>
      <c r="B505" s="32"/>
      <c r="C505" s="56"/>
      <c r="D505" s="94"/>
    </row>
    <row r="506" spans="1:4" s="8" customFormat="1" x14ac:dyDescent="0.2">
      <c r="A506" s="156"/>
      <c r="B506" s="32"/>
      <c r="C506" s="56"/>
      <c r="D506" s="94"/>
    </row>
    <row r="507" spans="1:4" s="8" customFormat="1" x14ac:dyDescent="0.2">
      <c r="A507" s="156"/>
      <c r="B507" s="32"/>
      <c r="C507" s="56"/>
      <c r="D507" s="94"/>
    </row>
    <row r="508" spans="1:4" s="8" customFormat="1" x14ac:dyDescent="0.2">
      <c r="A508" s="156"/>
      <c r="B508" s="32"/>
      <c r="C508" s="56"/>
      <c r="D508" s="94"/>
    </row>
    <row r="509" spans="1:4" s="8" customFormat="1" x14ac:dyDescent="0.2">
      <c r="A509" s="156"/>
      <c r="B509" s="32"/>
      <c r="C509" s="56"/>
      <c r="D509" s="94"/>
    </row>
    <row r="510" spans="1:4" s="8" customFormat="1" x14ac:dyDescent="0.2">
      <c r="A510" s="156"/>
      <c r="B510" s="32"/>
      <c r="C510" s="56"/>
      <c r="D510" s="94"/>
    </row>
    <row r="511" spans="1:4" s="8" customFormat="1" x14ac:dyDescent="0.2">
      <c r="A511" s="156"/>
      <c r="B511" s="32"/>
      <c r="C511" s="56"/>
      <c r="D511" s="94"/>
    </row>
    <row r="512" spans="1:4" s="8" customFormat="1" x14ac:dyDescent="0.2">
      <c r="A512" s="156"/>
      <c r="B512" s="32"/>
      <c r="C512" s="56"/>
      <c r="D512" s="94"/>
    </row>
    <row r="513" spans="1:4" s="8" customFormat="1" x14ac:dyDescent="0.2">
      <c r="A513" s="156"/>
      <c r="B513" s="32"/>
      <c r="C513" s="56"/>
      <c r="D513" s="94"/>
    </row>
    <row r="514" spans="1:4" s="8" customFormat="1" x14ac:dyDescent="0.2">
      <c r="A514" s="156"/>
      <c r="B514" s="32"/>
      <c r="C514" s="56"/>
      <c r="D514" s="94"/>
    </row>
    <row r="515" spans="1:4" s="8" customFormat="1" x14ac:dyDescent="0.2">
      <c r="A515" s="156"/>
      <c r="B515" s="32"/>
      <c r="C515" s="56"/>
      <c r="D515" s="94"/>
    </row>
    <row r="516" spans="1:4" s="8" customFormat="1" x14ac:dyDescent="0.2">
      <c r="A516" s="156"/>
      <c r="B516" s="32"/>
      <c r="C516" s="56"/>
      <c r="D516" s="94"/>
    </row>
    <row r="517" spans="1:4" s="8" customFormat="1" x14ac:dyDescent="0.2">
      <c r="A517" s="156"/>
      <c r="B517" s="32"/>
      <c r="C517" s="56"/>
      <c r="D517" s="94"/>
    </row>
    <row r="518" spans="1:4" s="8" customFormat="1" x14ac:dyDescent="0.2">
      <c r="A518" s="156"/>
      <c r="B518" s="32"/>
      <c r="C518" s="56"/>
      <c r="D518" s="94"/>
    </row>
    <row r="519" spans="1:4" s="8" customFormat="1" x14ac:dyDescent="0.2">
      <c r="A519" s="156"/>
      <c r="B519" s="32"/>
      <c r="C519" s="56"/>
      <c r="D519" s="94"/>
    </row>
    <row r="520" spans="1:4" s="8" customFormat="1" x14ac:dyDescent="0.2">
      <c r="A520" s="156"/>
      <c r="B520" s="32"/>
      <c r="C520" s="56"/>
      <c r="D520" s="94"/>
    </row>
    <row r="521" spans="1:4" s="8" customFormat="1" x14ac:dyDescent="0.2">
      <c r="A521" s="156"/>
      <c r="B521" s="32"/>
      <c r="C521" s="56"/>
      <c r="D521" s="94"/>
    </row>
    <row r="522" spans="1:4" s="8" customFormat="1" x14ac:dyDescent="0.2">
      <c r="A522" s="156"/>
      <c r="B522" s="32"/>
      <c r="C522" s="56"/>
      <c r="D522" s="94"/>
    </row>
    <row r="523" spans="1:4" s="8" customFormat="1" x14ac:dyDescent="0.2">
      <c r="A523" s="156"/>
      <c r="B523" s="32"/>
      <c r="C523" s="56"/>
      <c r="D523" s="94"/>
    </row>
    <row r="524" spans="1:4" s="8" customFormat="1" x14ac:dyDescent="0.2">
      <c r="A524" s="156"/>
      <c r="B524" s="32"/>
      <c r="C524" s="56"/>
      <c r="D524" s="94"/>
    </row>
    <row r="525" spans="1:4" s="8" customFormat="1" x14ac:dyDescent="0.2">
      <c r="A525" s="156"/>
      <c r="B525" s="32"/>
      <c r="C525" s="56"/>
      <c r="D525" s="94"/>
    </row>
    <row r="526" spans="1:4" s="8" customFormat="1" x14ac:dyDescent="0.2">
      <c r="A526" s="156"/>
      <c r="B526" s="32"/>
      <c r="C526" s="56"/>
      <c r="D526" s="94"/>
    </row>
    <row r="527" spans="1:4" s="8" customFormat="1" x14ac:dyDescent="0.2">
      <c r="A527" s="156"/>
      <c r="B527" s="32"/>
      <c r="C527" s="56"/>
      <c r="D527" s="94"/>
    </row>
    <row r="528" spans="1:4" s="8" customFormat="1" x14ac:dyDescent="0.2">
      <c r="A528" s="156"/>
      <c r="B528" s="32"/>
      <c r="C528" s="56"/>
      <c r="D528" s="94"/>
    </row>
    <row r="529" spans="1:4" s="8" customFormat="1" x14ac:dyDescent="0.2">
      <c r="A529" s="156"/>
      <c r="B529" s="32"/>
      <c r="C529" s="56"/>
      <c r="D529" s="94"/>
    </row>
    <row r="530" spans="1:4" s="8" customFormat="1" x14ac:dyDescent="0.2">
      <c r="A530" s="156"/>
      <c r="B530" s="32"/>
      <c r="C530" s="56"/>
      <c r="D530" s="94"/>
    </row>
    <row r="531" spans="1:4" s="8" customFormat="1" x14ac:dyDescent="0.2">
      <c r="A531" s="156"/>
      <c r="B531" s="32"/>
      <c r="C531" s="56"/>
      <c r="D531" s="94"/>
    </row>
    <row r="532" spans="1:4" s="8" customFormat="1" x14ac:dyDescent="0.2">
      <c r="A532" s="156"/>
      <c r="B532" s="32"/>
      <c r="C532" s="56"/>
      <c r="D532" s="94"/>
    </row>
    <row r="533" spans="1:4" s="8" customFormat="1" x14ac:dyDescent="0.2">
      <c r="A533" s="156"/>
      <c r="B533" s="32"/>
      <c r="C533" s="56"/>
      <c r="D533" s="94"/>
    </row>
    <row r="534" spans="1:4" s="8" customFormat="1" x14ac:dyDescent="0.2">
      <c r="A534" s="156"/>
      <c r="B534" s="32"/>
      <c r="C534" s="56"/>
      <c r="D534" s="94"/>
    </row>
    <row r="535" spans="1:4" s="8" customFormat="1" x14ac:dyDescent="0.2">
      <c r="A535" s="156"/>
      <c r="B535" s="32"/>
      <c r="C535" s="56"/>
      <c r="D535" s="94"/>
    </row>
    <row r="536" spans="1:4" s="8" customFormat="1" x14ac:dyDescent="0.2">
      <c r="A536" s="156"/>
      <c r="B536" s="32"/>
      <c r="C536" s="56"/>
      <c r="D536" s="94"/>
    </row>
    <row r="537" spans="1:4" s="8" customFormat="1" x14ac:dyDescent="0.2">
      <c r="A537" s="156"/>
      <c r="B537" s="32"/>
      <c r="C537" s="56"/>
      <c r="D537" s="94"/>
    </row>
    <row r="538" spans="1:4" s="8" customFormat="1" x14ac:dyDescent="0.2">
      <c r="A538" s="156"/>
      <c r="B538" s="32"/>
      <c r="C538" s="56"/>
      <c r="D538" s="94"/>
    </row>
    <row r="539" spans="1:4" s="8" customFormat="1" x14ac:dyDescent="0.2">
      <c r="A539" s="156"/>
      <c r="B539" s="32"/>
      <c r="C539" s="56"/>
      <c r="D539" s="94"/>
    </row>
    <row r="540" spans="1:4" s="8" customFormat="1" x14ac:dyDescent="0.2">
      <c r="A540" s="156"/>
      <c r="B540" s="32"/>
      <c r="C540" s="56"/>
      <c r="D540" s="94"/>
    </row>
    <row r="541" spans="1:4" s="8" customFormat="1" x14ac:dyDescent="0.2">
      <c r="A541" s="156"/>
      <c r="B541" s="32"/>
      <c r="C541" s="56"/>
      <c r="D541" s="94"/>
    </row>
    <row r="542" spans="1:4" s="8" customFormat="1" x14ac:dyDescent="0.2">
      <c r="A542" s="156"/>
      <c r="B542" s="32"/>
      <c r="C542" s="56"/>
      <c r="D542" s="94"/>
    </row>
    <row r="543" spans="1:4" s="8" customFormat="1" x14ac:dyDescent="0.2">
      <c r="A543" s="156"/>
      <c r="B543" s="32"/>
      <c r="C543" s="56"/>
      <c r="D543" s="94"/>
    </row>
    <row r="544" spans="1:4" s="8" customFormat="1" x14ac:dyDescent="0.2">
      <c r="A544" s="156"/>
      <c r="B544" s="32"/>
      <c r="C544" s="56"/>
      <c r="D544" s="94"/>
    </row>
    <row r="545" spans="1:4" s="8" customFormat="1" x14ac:dyDescent="0.2">
      <c r="A545" s="156"/>
      <c r="B545" s="32"/>
      <c r="C545" s="56"/>
      <c r="D545" s="94"/>
    </row>
    <row r="546" spans="1:4" s="8" customFormat="1" x14ac:dyDescent="0.2">
      <c r="A546" s="156"/>
      <c r="B546" s="32"/>
      <c r="C546" s="56"/>
      <c r="D546" s="94"/>
    </row>
    <row r="547" spans="1:4" s="8" customFormat="1" x14ac:dyDescent="0.2">
      <c r="A547" s="156"/>
      <c r="B547" s="32"/>
      <c r="C547" s="56"/>
      <c r="D547" s="94"/>
    </row>
    <row r="548" spans="1:4" s="8" customFormat="1" x14ac:dyDescent="0.2">
      <c r="A548" s="156"/>
      <c r="B548" s="32"/>
      <c r="C548" s="56"/>
      <c r="D548" s="94"/>
    </row>
    <row r="549" spans="1:4" s="8" customFormat="1" x14ac:dyDescent="0.2">
      <c r="A549" s="156"/>
      <c r="B549" s="32"/>
      <c r="C549" s="56"/>
      <c r="D549" s="94"/>
    </row>
    <row r="550" spans="1:4" s="8" customFormat="1" x14ac:dyDescent="0.2">
      <c r="A550" s="156"/>
      <c r="B550" s="32"/>
      <c r="C550" s="56"/>
      <c r="D550" s="94"/>
    </row>
    <row r="551" spans="1:4" s="8" customFormat="1" x14ac:dyDescent="0.2">
      <c r="A551" s="156"/>
      <c r="B551" s="32"/>
      <c r="C551" s="56"/>
      <c r="D551" s="94"/>
    </row>
    <row r="552" spans="1:4" s="8" customFormat="1" x14ac:dyDescent="0.2">
      <c r="A552" s="156"/>
      <c r="B552" s="32"/>
      <c r="C552" s="56"/>
      <c r="D552" s="94"/>
    </row>
    <row r="553" spans="1:4" s="8" customFormat="1" x14ac:dyDescent="0.2">
      <c r="A553" s="156"/>
      <c r="B553" s="32"/>
      <c r="C553" s="56"/>
      <c r="D553" s="94"/>
    </row>
    <row r="554" spans="1:4" s="8" customFormat="1" x14ac:dyDescent="0.2">
      <c r="A554" s="156"/>
      <c r="B554" s="32"/>
      <c r="C554" s="56"/>
      <c r="D554" s="94"/>
    </row>
    <row r="555" spans="1:4" s="8" customFormat="1" x14ac:dyDescent="0.2">
      <c r="A555" s="156"/>
      <c r="B555" s="32"/>
      <c r="C555" s="56"/>
      <c r="D555" s="94"/>
    </row>
    <row r="556" spans="1:4" s="8" customFormat="1" x14ac:dyDescent="0.2">
      <c r="A556" s="156"/>
      <c r="B556" s="32"/>
      <c r="C556" s="56"/>
      <c r="D556" s="94"/>
    </row>
    <row r="557" spans="1:4" s="8" customFormat="1" x14ac:dyDescent="0.2">
      <c r="A557" s="156"/>
      <c r="B557" s="32"/>
      <c r="C557" s="56"/>
      <c r="D557" s="94"/>
    </row>
    <row r="558" spans="1:4" s="8" customFormat="1" x14ac:dyDescent="0.2">
      <c r="A558" s="156"/>
      <c r="B558" s="32"/>
      <c r="C558" s="56"/>
      <c r="D558" s="94"/>
    </row>
    <row r="559" spans="1:4" s="8" customFormat="1" x14ac:dyDescent="0.2">
      <c r="A559" s="156"/>
      <c r="B559" s="32"/>
      <c r="C559" s="56"/>
      <c r="D559" s="94"/>
    </row>
    <row r="560" spans="1:4" s="8" customFormat="1" x14ac:dyDescent="0.2">
      <c r="A560" s="156"/>
      <c r="B560" s="32"/>
      <c r="C560" s="56"/>
      <c r="D560" s="94"/>
    </row>
    <row r="561" spans="1:4" s="8" customFormat="1" x14ac:dyDescent="0.2">
      <c r="A561" s="156"/>
      <c r="B561" s="32"/>
      <c r="C561" s="56"/>
      <c r="D561" s="94"/>
    </row>
    <row r="562" spans="1:4" s="8" customFormat="1" x14ac:dyDescent="0.2">
      <c r="A562" s="156"/>
      <c r="B562" s="32"/>
      <c r="C562" s="56"/>
      <c r="D562" s="94"/>
    </row>
    <row r="563" spans="1:4" s="8" customFormat="1" x14ac:dyDescent="0.2">
      <c r="A563" s="156"/>
      <c r="B563" s="32"/>
      <c r="C563" s="56"/>
      <c r="D563" s="94"/>
    </row>
    <row r="564" spans="1:4" s="8" customFormat="1" x14ac:dyDescent="0.2">
      <c r="A564" s="156"/>
      <c r="B564" s="32"/>
      <c r="C564" s="56"/>
      <c r="D564" s="94"/>
    </row>
    <row r="565" spans="1:4" s="8" customFormat="1" x14ac:dyDescent="0.2">
      <c r="A565" s="156"/>
      <c r="B565" s="32"/>
      <c r="C565" s="56"/>
      <c r="D565" s="94"/>
    </row>
    <row r="566" spans="1:4" s="8" customFormat="1" x14ac:dyDescent="0.2">
      <c r="A566" s="156"/>
      <c r="B566" s="32"/>
      <c r="C566" s="56"/>
      <c r="D566" s="94"/>
    </row>
    <row r="567" spans="1:4" s="8" customFormat="1" x14ac:dyDescent="0.2">
      <c r="A567" s="156"/>
      <c r="B567" s="32"/>
      <c r="C567" s="56"/>
      <c r="D567" s="94"/>
    </row>
    <row r="568" spans="1:4" s="8" customFormat="1" x14ac:dyDescent="0.2">
      <c r="A568" s="156"/>
      <c r="B568" s="32"/>
      <c r="C568" s="56"/>
      <c r="D568" s="94"/>
    </row>
    <row r="569" spans="1:4" s="8" customFormat="1" x14ac:dyDescent="0.2">
      <c r="A569" s="156"/>
      <c r="B569" s="32"/>
      <c r="C569" s="56"/>
      <c r="D569" s="94"/>
    </row>
    <row r="570" spans="1:4" s="8" customFormat="1" x14ac:dyDescent="0.2">
      <c r="A570" s="156"/>
      <c r="B570" s="32"/>
      <c r="C570" s="56"/>
      <c r="D570" s="94"/>
    </row>
    <row r="571" spans="1:4" s="8" customFormat="1" x14ac:dyDescent="0.2">
      <c r="A571" s="156"/>
      <c r="B571" s="32"/>
      <c r="C571" s="56"/>
      <c r="D571" s="94"/>
    </row>
    <row r="572" spans="1:4" s="8" customFormat="1" x14ac:dyDescent="0.2">
      <c r="A572" s="156"/>
      <c r="B572" s="32"/>
      <c r="C572" s="56"/>
      <c r="D572" s="94"/>
    </row>
    <row r="573" spans="1:4" s="8" customFormat="1" x14ac:dyDescent="0.2">
      <c r="A573" s="156"/>
      <c r="B573" s="32"/>
      <c r="C573" s="56"/>
      <c r="D573" s="94"/>
    </row>
    <row r="574" spans="1:4" s="8" customFormat="1" x14ac:dyDescent="0.2">
      <c r="A574" s="156"/>
      <c r="B574" s="32"/>
      <c r="C574" s="56"/>
      <c r="D574" s="94"/>
    </row>
    <row r="575" spans="1:4" s="8" customFormat="1" x14ac:dyDescent="0.2">
      <c r="A575" s="156"/>
      <c r="B575" s="32"/>
      <c r="C575" s="56"/>
      <c r="D575" s="94"/>
    </row>
    <row r="576" spans="1:4" s="8" customFormat="1" x14ac:dyDescent="0.2">
      <c r="A576" s="156"/>
      <c r="B576" s="32"/>
      <c r="C576" s="56"/>
      <c r="D576" s="94"/>
    </row>
    <row r="577" spans="1:4" s="8" customFormat="1" x14ac:dyDescent="0.2">
      <c r="A577" s="156"/>
      <c r="B577" s="32"/>
      <c r="C577" s="56"/>
      <c r="D577" s="94"/>
    </row>
    <row r="578" spans="1:4" s="8" customFormat="1" x14ac:dyDescent="0.2">
      <c r="A578" s="156"/>
      <c r="B578" s="32"/>
      <c r="C578" s="56"/>
      <c r="D578" s="94"/>
    </row>
    <row r="579" spans="1:4" s="8" customFormat="1" x14ac:dyDescent="0.2">
      <c r="A579" s="156"/>
      <c r="B579" s="32"/>
      <c r="C579" s="56"/>
      <c r="D579" s="94"/>
    </row>
    <row r="580" spans="1:4" s="8" customFormat="1" x14ac:dyDescent="0.2">
      <c r="A580" s="156"/>
      <c r="B580" s="32"/>
      <c r="C580" s="56"/>
      <c r="D580" s="94"/>
    </row>
    <row r="581" spans="1:4" s="8" customFormat="1" x14ac:dyDescent="0.2">
      <c r="A581" s="156"/>
      <c r="B581" s="32"/>
      <c r="C581" s="56"/>
      <c r="D581" s="94"/>
    </row>
    <row r="582" spans="1:4" s="8" customFormat="1" x14ac:dyDescent="0.2">
      <c r="A582" s="156"/>
      <c r="B582" s="32"/>
      <c r="C582" s="56"/>
      <c r="D582" s="94"/>
    </row>
    <row r="583" spans="1:4" s="8" customFormat="1" x14ac:dyDescent="0.2">
      <c r="A583" s="156"/>
      <c r="B583" s="32"/>
      <c r="C583" s="56"/>
      <c r="D583" s="94"/>
    </row>
    <row r="584" spans="1:4" s="8" customFormat="1" x14ac:dyDescent="0.2">
      <c r="A584" s="156"/>
      <c r="B584" s="32"/>
      <c r="C584" s="56"/>
      <c r="D584" s="94"/>
    </row>
    <row r="585" spans="1:4" s="8" customFormat="1" x14ac:dyDescent="0.2">
      <c r="A585" s="156"/>
      <c r="B585" s="32"/>
      <c r="C585" s="56"/>
      <c r="D585" s="94"/>
    </row>
    <row r="586" spans="1:4" s="8" customFormat="1" x14ac:dyDescent="0.2">
      <c r="A586" s="156"/>
      <c r="B586" s="32"/>
      <c r="C586" s="56"/>
      <c r="D586" s="94"/>
    </row>
    <row r="587" spans="1:4" s="8" customFormat="1" x14ac:dyDescent="0.2">
      <c r="A587" s="156"/>
      <c r="B587" s="32"/>
      <c r="C587" s="56"/>
      <c r="D587" s="94"/>
    </row>
    <row r="588" spans="1:4" s="8" customFormat="1" x14ac:dyDescent="0.2">
      <c r="A588" s="156"/>
      <c r="B588" s="32"/>
      <c r="C588" s="56"/>
      <c r="D588" s="94"/>
    </row>
    <row r="589" spans="1:4" s="8" customFormat="1" x14ac:dyDescent="0.2">
      <c r="A589" s="156"/>
      <c r="B589" s="32"/>
      <c r="C589" s="56"/>
      <c r="D589" s="94"/>
    </row>
    <row r="590" spans="1:4" s="8" customFormat="1" x14ac:dyDescent="0.2">
      <c r="A590" s="156"/>
      <c r="B590" s="32"/>
      <c r="C590" s="56"/>
      <c r="D590" s="94"/>
    </row>
    <row r="591" spans="1:4" s="8" customFormat="1" x14ac:dyDescent="0.2">
      <c r="A591" s="156"/>
      <c r="B591" s="32"/>
      <c r="C591" s="56"/>
      <c r="D591" s="94"/>
    </row>
    <row r="592" spans="1:4" s="8" customFormat="1" x14ac:dyDescent="0.2">
      <c r="A592" s="156"/>
      <c r="B592" s="32"/>
      <c r="C592" s="56"/>
      <c r="D592" s="94"/>
    </row>
    <row r="593" spans="1:4" s="8" customFormat="1" x14ac:dyDescent="0.2">
      <c r="A593" s="156"/>
      <c r="B593" s="32"/>
      <c r="C593" s="56"/>
      <c r="D593" s="94"/>
    </row>
    <row r="594" spans="1:4" s="8" customFormat="1" x14ac:dyDescent="0.2">
      <c r="A594" s="156"/>
      <c r="B594" s="32"/>
      <c r="C594" s="56"/>
      <c r="D594" s="94"/>
    </row>
    <row r="595" spans="1:4" s="8" customFormat="1" x14ac:dyDescent="0.2">
      <c r="A595" s="156"/>
      <c r="B595" s="32"/>
      <c r="C595" s="56"/>
      <c r="D595" s="94"/>
    </row>
    <row r="596" spans="1:4" s="8" customFormat="1" x14ac:dyDescent="0.2">
      <c r="A596" s="156"/>
      <c r="B596" s="32"/>
      <c r="C596" s="56"/>
      <c r="D596" s="94"/>
    </row>
    <row r="597" spans="1:4" s="8" customFormat="1" x14ac:dyDescent="0.2">
      <c r="A597" s="156"/>
      <c r="B597" s="32"/>
      <c r="C597" s="56"/>
      <c r="D597" s="94"/>
    </row>
    <row r="598" spans="1:4" s="8" customFormat="1" x14ac:dyDescent="0.2">
      <c r="A598" s="156"/>
      <c r="B598" s="32"/>
      <c r="C598" s="56"/>
      <c r="D598" s="94"/>
    </row>
    <row r="599" spans="1:4" s="8" customFormat="1" x14ac:dyDescent="0.2">
      <c r="A599" s="156"/>
      <c r="B599" s="32"/>
      <c r="C599" s="56"/>
      <c r="D599" s="94"/>
    </row>
    <row r="600" spans="1:4" s="8" customFormat="1" x14ac:dyDescent="0.2">
      <c r="A600" s="156"/>
      <c r="B600" s="32"/>
      <c r="C600" s="56"/>
      <c r="D600" s="94"/>
    </row>
    <row r="601" spans="1:4" s="8" customFormat="1" x14ac:dyDescent="0.2">
      <c r="A601" s="156"/>
      <c r="B601" s="32"/>
      <c r="C601" s="56"/>
      <c r="D601" s="94"/>
    </row>
    <row r="602" spans="1:4" s="8" customFormat="1" x14ac:dyDescent="0.2">
      <c r="A602" s="156"/>
      <c r="B602" s="32"/>
      <c r="C602" s="56"/>
      <c r="D602" s="94"/>
    </row>
    <row r="603" spans="1:4" s="8" customFormat="1" x14ac:dyDescent="0.2">
      <c r="A603" s="156"/>
      <c r="B603" s="32"/>
      <c r="C603" s="56"/>
      <c r="D603" s="94"/>
    </row>
    <row r="604" spans="1:4" s="8" customFormat="1" x14ac:dyDescent="0.2">
      <c r="A604" s="156"/>
      <c r="B604" s="32"/>
      <c r="C604" s="56"/>
      <c r="D604" s="94"/>
    </row>
    <row r="605" spans="1:4" s="8" customFormat="1" x14ac:dyDescent="0.2">
      <c r="A605" s="156"/>
      <c r="B605" s="32"/>
      <c r="C605" s="56"/>
      <c r="D605" s="94"/>
    </row>
    <row r="606" spans="1:4" s="8" customFormat="1" x14ac:dyDescent="0.2">
      <c r="A606" s="156"/>
      <c r="B606" s="32"/>
      <c r="C606" s="56"/>
      <c r="D606" s="94"/>
    </row>
    <row r="607" spans="1:4" s="8" customFormat="1" x14ac:dyDescent="0.2">
      <c r="A607" s="156"/>
      <c r="B607" s="32"/>
      <c r="C607" s="56"/>
      <c r="D607" s="94"/>
    </row>
    <row r="608" spans="1:4" s="8" customFormat="1" x14ac:dyDescent="0.2">
      <c r="A608" s="156"/>
      <c r="B608" s="32"/>
      <c r="C608" s="56"/>
      <c r="D608" s="94"/>
    </row>
    <row r="609" spans="1:4" s="8" customFormat="1" x14ac:dyDescent="0.2">
      <c r="A609" s="156"/>
      <c r="B609" s="32"/>
      <c r="C609" s="56"/>
      <c r="D609" s="94"/>
    </row>
    <row r="610" spans="1:4" s="8" customFormat="1" x14ac:dyDescent="0.2">
      <c r="A610" s="156"/>
      <c r="B610" s="32"/>
      <c r="C610" s="56"/>
      <c r="D610" s="94"/>
    </row>
    <row r="611" spans="1:4" s="8" customFormat="1" x14ac:dyDescent="0.2">
      <c r="A611" s="156"/>
      <c r="B611" s="32"/>
      <c r="C611" s="56"/>
      <c r="D611" s="94"/>
    </row>
    <row r="612" spans="1:4" s="8" customFormat="1" x14ac:dyDescent="0.2">
      <c r="A612" s="156"/>
      <c r="B612" s="32"/>
      <c r="C612" s="56"/>
      <c r="D612" s="94"/>
    </row>
    <row r="613" spans="1:4" s="8" customFormat="1" x14ac:dyDescent="0.2">
      <c r="A613" s="156"/>
      <c r="B613" s="32"/>
      <c r="C613" s="56"/>
      <c r="D613" s="94"/>
    </row>
    <row r="614" spans="1:4" s="8" customFormat="1" x14ac:dyDescent="0.2">
      <c r="A614" s="156"/>
      <c r="B614" s="32"/>
      <c r="C614" s="56"/>
      <c r="D614" s="94"/>
    </row>
    <row r="615" spans="1:4" s="8" customFormat="1" x14ac:dyDescent="0.2">
      <c r="A615" s="156"/>
      <c r="B615" s="32"/>
      <c r="C615" s="56"/>
      <c r="D615" s="94"/>
    </row>
    <row r="616" spans="1:4" s="8" customFormat="1" x14ac:dyDescent="0.2">
      <c r="A616" s="156"/>
      <c r="B616" s="32"/>
      <c r="C616" s="56"/>
      <c r="D616" s="94"/>
    </row>
    <row r="617" spans="1:4" s="8" customFormat="1" x14ac:dyDescent="0.2">
      <c r="A617" s="156"/>
      <c r="B617" s="32"/>
      <c r="C617" s="56"/>
      <c r="D617" s="94"/>
    </row>
    <row r="618" spans="1:4" s="8" customFormat="1" x14ac:dyDescent="0.2">
      <c r="A618" s="156"/>
      <c r="B618" s="32"/>
      <c r="C618" s="56"/>
      <c r="D618" s="94"/>
    </row>
    <row r="619" spans="1:4" s="8" customFormat="1" x14ac:dyDescent="0.2">
      <c r="A619" s="156"/>
      <c r="B619" s="32"/>
      <c r="C619" s="56"/>
      <c r="D619" s="94"/>
    </row>
    <row r="620" spans="1:4" s="8" customFormat="1" x14ac:dyDescent="0.2">
      <c r="A620" s="156"/>
      <c r="B620" s="32"/>
      <c r="C620" s="56"/>
      <c r="D620" s="94"/>
    </row>
    <row r="621" spans="1:4" s="8" customFormat="1" x14ac:dyDescent="0.2">
      <c r="A621" s="156"/>
      <c r="B621" s="32"/>
      <c r="C621" s="56"/>
      <c r="D621" s="94"/>
    </row>
    <row r="622" spans="1:4" s="8" customFormat="1" x14ac:dyDescent="0.2">
      <c r="A622" s="156"/>
      <c r="B622" s="32"/>
      <c r="C622" s="56"/>
      <c r="D622" s="94"/>
    </row>
    <row r="623" spans="1:4" s="8" customFormat="1" x14ac:dyDescent="0.2">
      <c r="A623" s="156"/>
      <c r="B623" s="32"/>
      <c r="C623" s="56"/>
      <c r="D623" s="94"/>
    </row>
    <row r="624" spans="1:4" s="8" customFormat="1" x14ac:dyDescent="0.2">
      <c r="A624" s="156"/>
      <c r="B624" s="32"/>
      <c r="C624" s="56"/>
      <c r="D624" s="94"/>
    </row>
    <row r="625" spans="1:4" s="8" customFormat="1" x14ac:dyDescent="0.2">
      <c r="A625" s="156"/>
      <c r="B625" s="32"/>
      <c r="C625" s="56"/>
      <c r="D625" s="94"/>
    </row>
    <row r="626" spans="1:4" s="8" customFormat="1" x14ac:dyDescent="0.2">
      <c r="A626" s="156"/>
      <c r="B626" s="32"/>
      <c r="C626" s="56"/>
      <c r="D626" s="94"/>
    </row>
    <row r="627" spans="1:4" s="8" customFormat="1" x14ac:dyDescent="0.2">
      <c r="A627" s="156"/>
      <c r="B627" s="32"/>
      <c r="C627" s="56"/>
      <c r="D627" s="94"/>
    </row>
    <row r="628" spans="1:4" s="8" customFormat="1" x14ac:dyDescent="0.2">
      <c r="A628" s="156"/>
      <c r="B628" s="32"/>
      <c r="C628" s="56"/>
      <c r="D628" s="94"/>
    </row>
    <row r="629" spans="1:4" s="8" customFormat="1" x14ac:dyDescent="0.2">
      <c r="A629" s="156"/>
      <c r="B629" s="32"/>
      <c r="C629" s="56"/>
      <c r="D629" s="94"/>
    </row>
    <row r="630" spans="1:4" s="8" customFormat="1" x14ac:dyDescent="0.2">
      <c r="A630" s="156"/>
      <c r="B630" s="32"/>
      <c r="C630" s="56"/>
      <c r="D630" s="94"/>
    </row>
    <row r="631" spans="1:4" s="8" customFormat="1" x14ac:dyDescent="0.2">
      <c r="A631" s="156"/>
      <c r="B631" s="32"/>
      <c r="C631" s="56"/>
      <c r="D631" s="94"/>
    </row>
    <row r="632" spans="1:4" s="8" customFormat="1" x14ac:dyDescent="0.2">
      <c r="A632" s="156"/>
      <c r="B632" s="32"/>
      <c r="C632" s="56"/>
      <c r="D632" s="94"/>
    </row>
    <row r="633" spans="1:4" s="8" customFormat="1" x14ac:dyDescent="0.2">
      <c r="A633" s="156"/>
      <c r="B633" s="32"/>
      <c r="C633" s="56"/>
      <c r="D633" s="94"/>
    </row>
    <row r="634" spans="1:4" s="8" customFormat="1" x14ac:dyDescent="0.2">
      <c r="A634" s="156"/>
      <c r="B634" s="32"/>
      <c r="C634" s="56"/>
      <c r="D634" s="94"/>
    </row>
    <row r="635" spans="1:4" s="8" customFormat="1" x14ac:dyDescent="0.2">
      <c r="A635" s="156"/>
      <c r="B635" s="32"/>
      <c r="C635" s="56"/>
      <c r="D635" s="94"/>
    </row>
    <row r="636" spans="1:4" s="8" customFormat="1" x14ac:dyDescent="0.2">
      <c r="A636" s="156"/>
      <c r="B636" s="32"/>
      <c r="C636" s="56"/>
      <c r="D636" s="94"/>
    </row>
    <row r="637" spans="1:4" s="8" customFormat="1" x14ac:dyDescent="0.2">
      <c r="A637" s="156"/>
      <c r="B637" s="32"/>
      <c r="C637" s="56"/>
      <c r="D637" s="94"/>
    </row>
    <row r="638" spans="1:4" s="8" customFormat="1" x14ac:dyDescent="0.2">
      <c r="A638" s="156"/>
      <c r="B638" s="32"/>
      <c r="C638" s="56"/>
      <c r="D638" s="94"/>
    </row>
    <row r="639" spans="1:4" s="8" customFormat="1" x14ac:dyDescent="0.2">
      <c r="A639" s="156"/>
      <c r="B639" s="32"/>
      <c r="C639" s="56"/>
      <c r="D639" s="94"/>
    </row>
    <row r="640" spans="1:4" s="8" customFormat="1" x14ac:dyDescent="0.2">
      <c r="A640" s="156"/>
      <c r="B640" s="32"/>
      <c r="C640" s="56"/>
      <c r="D640" s="94"/>
    </row>
    <row r="641" spans="1:4" s="8" customFormat="1" x14ac:dyDescent="0.2">
      <c r="A641" s="156"/>
      <c r="B641" s="32"/>
      <c r="C641" s="56"/>
      <c r="D641" s="94"/>
    </row>
    <row r="642" spans="1:4" s="8" customFormat="1" x14ac:dyDescent="0.2">
      <c r="A642" s="156"/>
      <c r="B642" s="32"/>
      <c r="C642" s="56"/>
      <c r="D642" s="94"/>
    </row>
    <row r="643" spans="1:4" s="8" customFormat="1" x14ac:dyDescent="0.2">
      <c r="A643" s="156"/>
      <c r="B643" s="32"/>
      <c r="C643" s="56"/>
      <c r="D643" s="94"/>
    </row>
    <row r="644" spans="1:4" s="8" customFormat="1" x14ac:dyDescent="0.2">
      <c r="A644" s="156"/>
      <c r="B644" s="32"/>
      <c r="C644" s="56"/>
      <c r="D644" s="94"/>
    </row>
    <row r="645" spans="1:4" s="8" customFormat="1" x14ac:dyDescent="0.2">
      <c r="A645" s="156"/>
      <c r="B645" s="32"/>
      <c r="C645" s="56"/>
      <c r="D645" s="94"/>
    </row>
    <row r="646" spans="1:4" s="8" customFormat="1" x14ac:dyDescent="0.2">
      <c r="A646" s="156"/>
      <c r="B646" s="32"/>
      <c r="C646" s="56"/>
      <c r="D646" s="94"/>
    </row>
    <row r="647" spans="1:4" s="8" customFormat="1" x14ac:dyDescent="0.2">
      <c r="A647" s="156"/>
      <c r="B647" s="32"/>
      <c r="C647" s="56"/>
      <c r="D647" s="94"/>
    </row>
    <row r="648" spans="1:4" s="8" customFormat="1" x14ac:dyDescent="0.2">
      <c r="A648" s="156"/>
      <c r="B648" s="32"/>
      <c r="C648" s="56"/>
      <c r="D648" s="94"/>
    </row>
    <row r="649" spans="1:4" s="8" customFormat="1" x14ac:dyDescent="0.2">
      <c r="A649" s="156"/>
      <c r="B649" s="32"/>
      <c r="C649" s="56"/>
      <c r="D649" s="94"/>
    </row>
    <row r="650" spans="1:4" s="8" customFormat="1" x14ac:dyDescent="0.2">
      <c r="A650" s="156"/>
      <c r="B650" s="32"/>
      <c r="C650" s="56"/>
      <c r="D650" s="94"/>
    </row>
    <row r="651" spans="1:4" s="8" customFormat="1" x14ac:dyDescent="0.2">
      <c r="A651" s="156"/>
      <c r="B651" s="32"/>
      <c r="C651" s="56"/>
      <c r="D651" s="94"/>
    </row>
    <row r="652" spans="1:4" s="8" customFormat="1" x14ac:dyDescent="0.2">
      <c r="A652" s="156"/>
      <c r="B652" s="32"/>
      <c r="C652" s="56"/>
      <c r="D652" s="94"/>
    </row>
    <row r="653" spans="1:4" s="8" customFormat="1" x14ac:dyDescent="0.2">
      <c r="A653" s="156"/>
      <c r="B653" s="32"/>
      <c r="C653" s="56"/>
      <c r="D653" s="94"/>
    </row>
    <row r="654" spans="1:4" s="8" customFormat="1" x14ac:dyDescent="0.2">
      <c r="A654" s="156"/>
      <c r="B654" s="32"/>
      <c r="C654" s="56"/>
      <c r="D654" s="94"/>
    </row>
    <row r="655" spans="1:4" s="8" customFormat="1" x14ac:dyDescent="0.2">
      <c r="A655" s="156"/>
      <c r="B655" s="32"/>
      <c r="C655" s="56"/>
      <c r="D655" s="94"/>
    </row>
    <row r="656" spans="1:4" s="8" customFormat="1" x14ac:dyDescent="0.2">
      <c r="A656" s="156"/>
      <c r="B656" s="32"/>
      <c r="C656" s="56"/>
      <c r="D656" s="94"/>
    </row>
    <row r="657" spans="1:4" s="8" customFormat="1" x14ac:dyDescent="0.2">
      <c r="A657" s="156"/>
      <c r="B657" s="32"/>
      <c r="C657" s="56"/>
      <c r="D657" s="94"/>
    </row>
    <row r="658" spans="1:4" s="8" customFormat="1" x14ac:dyDescent="0.2">
      <c r="A658" s="156"/>
      <c r="B658" s="32"/>
      <c r="C658" s="56"/>
      <c r="D658" s="94"/>
    </row>
    <row r="659" spans="1:4" s="8" customFormat="1" x14ac:dyDescent="0.2">
      <c r="A659" s="156"/>
      <c r="B659" s="32"/>
      <c r="C659" s="56"/>
      <c r="D659" s="94"/>
    </row>
    <row r="660" spans="1:4" s="8" customFormat="1" x14ac:dyDescent="0.2">
      <c r="A660" s="156"/>
      <c r="B660" s="32"/>
      <c r="C660" s="56"/>
      <c r="D660" s="94"/>
    </row>
    <row r="661" spans="1:4" s="8" customFormat="1" x14ac:dyDescent="0.2">
      <c r="A661" s="156"/>
      <c r="B661" s="32"/>
      <c r="C661" s="56"/>
      <c r="D661" s="94"/>
    </row>
    <row r="662" spans="1:4" s="8" customFormat="1" x14ac:dyDescent="0.2">
      <c r="A662" s="156"/>
      <c r="B662" s="32"/>
      <c r="C662" s="56"/>
      <c r="D662" s="94"/>
    </row>
    <row r="663" spans="1:4" s="8" customFormat="1" x14ac:dyDescent="0.2">
      <c r="A663" s="156"/>
      <c r="B663" s="32"/>
      <c r="C663" s="56"/>
      <c r="D663" s="94"/>
    </row>
    <row r="664" spans="1:4" s="8" customFormat="1" x14ac:dyDescent="0.2">
      <c r="A664" s="156"/>
      <c r="B664" s="32"/>
      <c r="C664" s="56"/>
      <c r="D664" s="94"/>
    </row>
    <row r="665" spans="1:4" s="8" customFormat="1" x14ac:dyDescent="0.2">
      <c r="A665" s="156"/>
      <c r="B665" s="32"/>
      <c r="C665" s="56"/>
      <c r="D665" s="94"/>
    </row>
    <row r="666" spans="1:4" s="8" customFormat="1" x14ac:dyDescent="0.2">
      <c r="A666" s="156"/>
      <c r="B666" s="32"/>
      <c r="C666" s="56"/>
      <c r="D666" s="94"/>
    </row>
    <row r="667" spans="1:4" s="8" customFormat="1" x14ac:dyDescent="0.2">
      <c r="A667" s="156"/>
      <c r="B667" s="32"/>
      <c r="C667" s="56"/>
      <c r="D667" s="94"/>
    </row>
    <row r="668" spans="1:4" s="8" customFormat="1" x14ac:dyDescent="0.2">
      <c r="A668" s="156"/>
      <c r="B668" s="32"/>
      <c r="C668" s="56"/>
      <c r="D668" s="94"/>
    </row>
    <row r="669" spans="1:4" s="8" customFormat="1" x14ac:dyDescent="0.2">
      <c r="A669" s="156"/>
      <c r="B669" s="32"/>
      <c r="C669" s="56"/>
      <c r="D669" s="94"/>
    </row>
    <row r="670" spans="1:4" s="8" customFormat="1" x14ac:dyDescent="0.2">
      <c r="A670" s="156"/>
      <c r="B670" s="32"/>
      <c r="C670" s="56"/>
      <c r="D670" s="94"/>
    </row>
    <row r="671" spans="1:4" s="8" customFormat="1" x14ac:dyDescent="0.2">
      <c r="A671" s="156"/>
      <c r="B671" s="32"/>
      <c r="C671" s="56"/>
      <c r="D671" s="94"/>
    </row>
    <row r="672" spans="1:4" s="8" customFormat="1" x14ac:dyDescent="0.2">
      <c r="A672" s="156"/>
      <c r="B672" s="32"/>
      <c r="C672" s="56"/>
      <c r="D672" s="94"/>
    </row>
    <row r="673" spans="1:4" s="8" customFormat="1" x14ac:dyDescent="0.2">
      <c r="A673" s="156"/>
      <c r="B673" s="32"/>
      <c r="C673" s="56"/>
      <c r="D673" s="94"/>
    </row>
    <row r="674" spans="1:4" s="8" customFormat="1" x14ac:dyDescent="0.2">
      <c r="A674" s="156"/>
      <c r="B674" s="32"/>
      <c r="C674" s="56"/>
      <c r="D674" s="94"/>
    </row>
    <row r="675" spans="1:4" s="8" customFormat="1" x14ac:dyDescent="0.2">
      <c r="A675" s="156"/>
      <c r="B675" s="32"/>
      <c r="C675" s="56"/>
      <c r="D675" s="94"/>
    </row>
    <row r="676" spans="1:4" s="8" customFormat="1" x14ac:dyDescent="0.2">
      <c r="A676" s="156"/>
      <c r="B676" s="32"/>
      <c r="C676" s="56"/>
      <c r="D676" s="94"/>
    </row>
    <row r="677" spans="1:4" s="8" customFormat="1" x14ac:dyDescent="0.2">
      <c r="A677" s="156"/>
      <c r="B677" s="32"/>
      <c r="C677" s="56"/>
      <c r="D677" s="94"/>
    </row>
    <row r="678" spans="1:4" s="8" customFormat="1" x14ac:dyDescent="0.2">
      <c r="A678" s="156"/>
      <c r="B678" s="32"/>
      <c r="C678" s="56"/>
      <c r="D678" s="94"/>
    </row>
    <row r="679" spans="1:4" s="8" customFormat="1" x14ac:dyDescent="0.2">
      <c r="A679" s="156"/>
      <c r="B679" s="32"/>
      <c r="C679" s="56"/>
      <c r="D679" s="94"/>
    </row>
    <row r="680" spans="1:4" s="8" customFormat="1" x14ac:dyDescent="0.2">
      <c r="A680" s="156"/>
      <c r="B680" s="32"/>
      <c r="C680" s="56"/>
      <c r="D680" s="94"/>
    </row>
    <row r="681" spans="1:4" s="8" customFormat="1" x14ac:dyDescent="0.2">
      <c r="A681" s="156"/>
      <c r="B681" s="32"/>
      <c r="C681" s="56"/>
      <c r="D681" s="94"/>
    </row>
    <row r="682" spans="1:4" s="8" customFormat="1" x14ac:dyDescent="0.2">
      <c r="A682" s="156"/>
      <c r="B682" s="32"/>
      <c r="C682" s="56"/>
      <c r="D682" s="94"/>
    </row>
    <row r="683" spans="1:4" s="8" customFormat="1" x14ac:dyDescent="0.2">
      <c r="A683" s="156"/>
      <c r="B683" s="32"/>
      <c r="C683" s="56"/>
      <c r="D683" s="94"/>
    </row>
    <row r="684" spans="1:4" s="8" customFormat="1" x14ac:dyDescent="0.2">
      <c r="A684" s="156"/>
      <c r="B684" s="32"/>
      <c r="C684" s="56"/>
      <c r="D684" s="94"/>
    </row>
    <row r="685" spans="1:4" s="8" customFormat="1" x14ac:dyDescent="0.2">
      <c r="A685" s="156"/>
      <c r="B685" s="32"/>
      <c r="C685" s="56"/>
      <c r="D685" s="94"/>
    </row>
    <row r="686" spans="1:4" s="8" customFormat="1" x14ac:dyDescent="0.2">
      <c r="A686" s="156"/>
      <c r="B686" s="32"/>
      <c r="C686" s="56"/>
      <c r="D686" s="94"/>
    </row>
    <row r="687" spans="1:4" s="8" customFormat="1" x14ac:dyDescent="0.2">
      <c r="A687" s="156"/>
      <c r="B687" s="32"/>
      <c r="C687" s="56"/>
      <c r="D687" s="94"/>
    </row>
    <row r="688" spans="1:4" s="8" customFormat="1" x14ac:dyDescent="0.2">
      <c r="A688" s="156"/>
      <c r="B688" s="32"/>
      <c r="C688" s="56"/>
      <c r="D688" s="94"/>
    </row>
    <row r="689" spans="1:4" s="8" customFormat="1" x14ac:dyDescent="0.2">
      <c r="A689" s="156"/>
      <c r="B689" s="32"/>
      <c r="C689" s="56"/>
      <c r="D689" s="94"/>
    </row>
    <row r="690" spans="1:4" s="8" customFormat="1" x14ac:dyDescent="0.2">
      <c r="A690" s="156"/>
      <c r="B690" s="32"/>
      <c r="C690" s="56"/>
      <c r="D690" s="94"/>
    </row>
    <row r="691" spans="1:4" s="8" customFormat="1" x14ac:dyDescent="0.2">
      <c r="A691" s="156"/>
      <c r="B691" s="32"/>
      <c r="C691" s="56"/>
      <c r="D691" s="94"/>
    </row>
    <row r="692" spans="1:4" s="8" customFormat="1" x14ac:dyDescent="0.2">
      <c r="A692" s="156"/>
      <c r="B692" s="32"/>
      <c r="C692" s="56"/>
      <c r="D692" s="94"/>
    </row>
    <row r="693" spans="1:4" s="8" customFormat="1" x14ac:dyDescent="0.2">
      <c r="A693" s="156"/>
      <c r="B693" s="32"/>
      <c r="C693" s="56"/>
      <c r="D693" s="94"/>
    </row>
    <row r="694" spans="1:4" s="8" customFormat="1" x14ac:dyDescent="0.2">
      <c r="A694" s="156"/>
      <c r="B694" s="32"/>
      <c r="C694" s="56"/>
      <c r="D694" s="94"/>
    </row>
    <row r="695" spans="1:4" s="8" customFormat="1" x14ac:dyDescent="0.2">
      <c r="A695" s="156"/>
      <c r="B695" s="32"/>
      <c r="C695" s="56"/>
      <c r="D695" s="94"/>
    </row>
    <row r="696" spans="1:4" s="8" customFormat="1" x14ac:dyDescent="0.2">
      <c r="A696" s="156"/>
      <c r="B696" s="32"/>
      <c r="C696" s="56"/>
      <c r="D696" s="94"/>
    </row>
    <row r="697" spans="1:4" s="8" customFormat="1" x14ac:dyDescent="0.2">
      <c r="A697" s="156"/>
      <c r="B697" s="32"/>
      <c r="C697" s="56"/>
      <c r="D697" s="94"/>
    </row>
    <row r="698" spans="1:4" s="8" customFormat="1" x14ac:dyDescent="0.2">
      <c r="A698" s="156"/>
      <c r="B698" s="32"/>
      <c r="C698" s="56"/>
      <c r="D698" s="94"/>
    </row>
    <row r="699" spans="1:4" s="8" customFormat="1" x14ac:dyDescent="0.2">
      <c r="A699" s="156"/>
      <c r="B699" s="32"/>
      <c r="C699" s="56"/>
      <c r="D699" s="94"/>
    </row>
    <row r="700" spans="1:4" s="8" customFormat="1" x14ac:dyDescent="0.2">
      <c r="A700" s="156"/>
      <c r="B700" s="32"/>
      <c r="C700" s="56"/>
      <c r="D700" s="94"/>
    </row>
    <row r="701" spans="1:4" s="8" customFormat="1" x14ac:dyDescent="0.2">
      <c r="A701" s="156"/>
      <c r="B701" s="32"/>
      <c r="C701" s="56"/>
      <c r="D701" s="94"/>
    </row>
    <row r="702" spans="1:4" s="8" customFormat="1" x14ac:dyDescent="0.2">
      <c r="A702" s="156"/>
      <c r="B702" s="32"/>
      <c r="C702" s="56"/>
      <c r="D702" s="94"/>
    </row>
    <row r="703" spans="1:4" s="8" customFormat="1" x14ac:dyDescent="0.2">
      <c r="A703" s="156"/>
      <c r="B703" s="32"/>
      <c r="C703" s="56"/>
      <c r="D703" s="94"/>
    </row>
    <row r="704" spans="1:4" s="8" customFormat="1" x14ac:dyDescent="0.2">
      <c r="A704" s="156"/>
      <c r="B704" s="32"/>
      <c r="C704" s="56"/>
      <c r="D704" s="94"/>
    </row>
    <row r="705" spans="1:4" s="8" customFormat="1" x14ac:dyDescent="0.2">
      <c r="A705" s="156"/>
      <c r="B705" s="32"/>
      <c r="C705" s="56"/>
      <c r="D705" s="94"/>
    </row>
    <row r="706" spans="1:4" s="8" customFormat="1" x14ac:dyDescent="0.2">
      <c r="A706" s="156"/>
      <c r="B706" s="32"/>
      <c r="C706" s="56"/>
      <c r="D706" s="94"/>
    </row>
    <row r="707" spans="1:4" s="8" customFormat="1" x14ac:dyDescent="0.2">
      <c r="A707" s="156"/>
      <c r="B707" s="32"/>
      <c r="C707" s="56"/>
      <c r="D707" s="94"/>
    </row>
    <row r="708" spans="1:4" s="8" customFormat="1" x14ac:dyDescent="0.2">
      <c r="A708" s="156"/>
      <c r="B708" s="32"/>
      <c r="C708" s="56"/>
      <c r="D708" s="94"/>
    </row>
    <row r="709" spans="1:4" s="8" customFormat="1" x14ac:dyDescent="0.2">
      <c r="A709" s="156"/>
      <c r="B709" s="32"/>
      <c r="C709" s="56"/>
      <c r="D709" s="94"/>
    </row>
    <row r="710" spans="1:4" s="8" customFormat="1" x14ac:dyDescent="0.2">
      <c r="A710" s="156"/>
      <c r="B710" s="32"/>
      <c r="C710" s="56"/>
      <c r="D710" s="94"/>
    </row>
    <row r="711" spans="1:4" s="8" customFormat="1" x14ac:dyDescent="0.2">
      <c r="A711" s="156"/>
      <c r="B711" s="32"/>
      <c r="C711" s="56"/>
      <c r="D711" s="94"/>
    </row>
    <row r="712" spans="1:4" s="8" customFormat="1" x14ac:dyDescent="0.2">
      <c r="A712" s="156"/>
      <c r="B712" s="32"/>
      <c r="C712" s="56"/>
      <c r="D712" s="94"/>
    </row>
    <row r="713" spans="1:4" s="8" customFormat="1" x14ac:dyDescent="0.2">
      <c r="A713" s="156"/>
      <c r="B713" s="32"/>
      <c r="C713" s="56"/>
      <c r="D713" s="94"/>
    </row>
    <row r="714" spans="1:4" s="8" customFormat="1" x14ac:dyDescent="0.2">
      <c r="A714" s="156"/>
      <c r="B714" s="32"/>
      <c r="C714" s="56"/>
      <c r="D714" s="94"/>
    </row>
    <row r="715" spans="1:4" s="8" customFormat="1" x14ac:dyDescent="0.2">
      <c r="A715" s="156"/>
      <c r="B715" s="32"/>
      <c r="C715" s="56"/>
      <c r="D715" s="94"/>
    </row>
    <row r="716" spans="1:4" s="8" customFormat="1" x14ac:dyDescent="0.2">
      <c r="A716" s="156"/>
      <c r="B716" s="32"/>
      <c r="C716" s="56"/>
      <c r="D716" s="94"/>
    </row>
    <row r="717" spans="1:4" s="8" customFormat="1" x14ac:dyDescent="0.2">
      <c r="A717" s="156"/>
      <c r="B717" s="32"/>
      <c r="C717" s="56"/>
      <c r="D717" s="94"/>
    </row>
    <row r="718" spans="1:4" s="8" customFormat="1" x14ac:dyDescent="0.2">
      <c r="A718" s="156"/>
      <c r="B718" s="32"/>
      <c r="C718" s="56"/>
      <c r="D718" s="94"/>
    </row>
    <row r="719" spans="1:4" s="8" customFormat="1" x14ac:dyDescent="0.2">
      <c r="A719" s="156"/>
      <c r="B719" s="32"/>
      <c r="C719" s="56"/>
      <c r="D719" s="94"/>
    </row>
    <row r="720" spans="1:4" s="8" customFormat="1" x14ac:dyDescent="0.2">
      <c r="A720" s="156"/>
      <c r="B720" s="32"/>
      <c r="C720" s="56"/>
      <c r="D720" s="94"/>
    </row>
    <row r="721" spans="1:4" s="8" customFormat="1" x14ac:dyDescent="0.2">
      <c r="A721" s="156"/>
      <c r="B721" s="32"/>
      <c r="C721" s="56"/>
      <c r="D721" s="94"/>
    </row>
    <row r="722" spans="1:4" s="8" customFormat="1" x14ac:dyDescent="0.2">
      <c r="A722" s="156"/>
      <c r="B722" s="32"/>
      <c r="C722" s="56"/>
      <c r="D722" s="94"/>
    </row>
    <row r="723" spans="1:4" s="8" customFormat="1" x14ac:dyDescent="0.2">
      <c r="A723" s="156"/>
      <c r="B723" s="32"/>
      <c r="C723" s="56"/>
      <c r="D723" s="94"/>
    </row>
    <row r="724" spans="1:4" s="8" customFormat="1" x14ac:dyDescent="0.2">
      <c r="A724" s="156"/>
      <c r="B724" s="32"/>
      <c r="C724" s="56"/>
      <c r="D724" s="94"/>
    </row>
    <row r="725" spans="1:4" s="8" customFormat="1" x14ac:dyDescent="0.2">
      <c r="A725" s="156"/>
      <c r="B725" s="32"/>
      <c r="C725" s="56"/>
      <c r="D725" s="94"/>
    </row>
    <row r="726" spans="1:4" s="8" customFormat="1" x14ac:dyDescent="0.2">
      <c r="A726" s="156"/>
      <c r="B726" s="32"/>
      <c r="C726" s="56"/>
      <c r="D726" s="94"/>
    </row>
    <row r="727" spans="1:4" s="8" customFormat="1" x14ac:dyDescent="0.2">
      <c r="A727" s="156"/>
      <c r="B727" s="32"/>
      <c r="C727" s="56"/>
      <c r="D727" s="94"/>
    </row>
    <row r="728" spans="1:4" s="8" customFormat="1" x14ac:dyDescent="0.2">
      <c r="A728" s="156"/>
      <c r="B728" s="32"/>
      <c r="C728" s="56"/>
      <c r="D728" s="94"/>
    </row>
    <row r="729" spans="1:4" s="8" customFormat="1" x14ac:dyDescent="0.2">
      <c r="A729" s="156"/>
      <c r="B729" s="32"/>
      <c r="C729" s="56"/>
      <c r="D729" s="94"/>
    </row>
    <row r="730" spans="1:4" s="8" customFormat="1" x14ac:dyDescent="0.2">
      <c r="A730" s="156"/>
      <c r="B730" s="32"/>
      <c r="C730" s="56"/>
      <c r="D730" s="94"/>
    </row>
    <row r="731" spans="1:4" s="8" customFormat="1" x14ac:dyDescent="0.2">
      <c r="A731" s="156"/>
      <c r="B731" s="32"/>
      <c r="C731" s="56"/>
      <c r="D731" s="94"/>
    </row>
    <row r="732" spans="1:4" s="8" customFormat="1" x14ac:dyDescent="0.2">
      <c r="A732" s="156"/>
      <c r="B732" s="32"/>
      <c r="C732" s="56"/>
      <c r="D732" s="94"/>
    </row>
    <row r="733" spans="1:4" s="8" customFormat="1" x14ac:dyDescent="0.2">
      <c r="A733" s="156"/>
      <c r="B733" s="32"/>
      <c r="C733" s="56"/>
      <c r="D733" s="94"/>
    </row>
    <row r="734" spans="1:4" s="8" customFormat="1" x14ac:dyDescent="0.2">
      <c r="A734" s="156"/>
      <c r="B734" s="32"/>
      <c r="C734" s="56"/>
      <c r="D734" s="94"/>
    </row>
    <row r="735" spans="1:4" s="8" customFormat="1" x14ac:dyDescent="0.2">
      <c r="A735" s="156"/>
      <c r="B735" s="32"/>
      <c r="C735" s="56"/>
      <c r="D735" s="94"/>
    </row>
    <row r="736" spans="1:4" s="8" customFormat="1" x14ac:dyDescent="0.2">
      <c r="A736" s="156"/>
      <c r="B736" s="32"/>
      <c r="C736" s="56"/>
      <c r="D736" s="94"/>
    </row>
    <row r="737" spans="1:4" s="8" customFormat="1" x14ac:dyDescent="0.2">
      <c r="A737" s="156"/>
      <c r="B737" s="32"/>
      <c r="C737" s="56"/>
      <c r="D737" s="94"/>
    </row>
    <row r="738" spans="1:4" s="8" customFormat="1" x14ac:dyDescent="0.2">
      <c r="A738" s="156"/>
      <c r="B738" s="32"/>
      <c r="C738" s="56"/>
      <c r="D738" s="94"/>
    </row>
    <row r="739" spans="1:4" s="8" customFormat="1" x14ac:dyDescent="0.2">
      <c r="A739" s="156"/>
      <c r="B739" s="32"/>
      <c r="C739" s="56"/>
      <c r="D739" s="94"/>
    </row>
    <row r="740" spans="1:4" s="8" customFormat="1" x14ac:dyDescent="0.2">
      <c r="A740" s="156"/>
      <c r="B740" s="32"/>
      <c r="C740" s="56"/>
      <c r="D740" s="94"/>
    </row>
    <row r="741" spans="1:4" s="8" customFormat="1" x14ac:dyDescent="0.2">
      <c r="A741" s="156"/>
      <c r="B741" s="32"/>
      <c r="C741" s="56"/>
      <c r="D741" s="94"/>
    </row>
    <row r="742" spans="1:4" s="8" customFormat="1" x14ac:dyDescent="0.2">
      <c r="A742" s="156"/>
      <c r="B742" s="32"/>
      <c r="C742" s="56"/>
      <c r="D742" s="94"/>
    </row>
    <row r="743" spans="1:4" s="8" customFormat="1" x14ac:dyDescent="0.2">
      <c r="A743" s="156"/>
      <c r="B743" s="32"/>
      <c r="C743" s="56"/>
      <c r="D743" s="94"/>
    </row>
    <row r="744" spans="1:4" s="8" customFormat="1" x14ac:dyDescent="0.2">
      <c r="A744" s="156"/>
      <c r="B744" s="32"/>
      <c r="C744" s="56"/>
      <c r="D744" s="94"/>
    </row>
    <row r="745" spans="1:4" s="8" customFormat="1" x14ac:dyDescent="0.2">
      <c r="A745" s="156"/>
      <c r="B745" s="32"/>
      <c r="C745" s="56"/>
      <c r="D745" s="94"/>
    </row>
    <row r="746" spans="1:4" s="8" customFormat="1" x14ac:dyDescent="0.2">
      <c r="A746" s="156"/>
      <c r="B746" s="32"/>
      <c r="C746" s="56"/>
      <c r="D746" s="94"/>
    </row>
    <row r="747" spans="1:4" s="8" customFormat="1" x14ac:dyDescent="0.2">
      <c r="A747" s="156"/>
      <c r="B747" s="32"/>
      <c r="C747" s="56"/>
      <c r="D747" s="94"/>
    </row>
    <row r="748" spans="1:4" s="8" customFormat="1" x14ac:dyDescent="0.2">
      <c r="A748" s="156"/>
      <c r="B748" s="32"/>
      <c r="C748" s="56"/>
      <c r="D748" s="94"/>
    </row>
    <row r="749" spans="1:4" s="8" customFormat="1" x14ac:dyDescent="0.2">
      <c r="A749" s="156"/>
      <c r="B749" s="32"/>
      <c r="C749" s="56"/>
      <c r="D749" s="94"/>
    </row>
    <row r="750" spans="1:4" s="8" customFormat="1" x14ac:dyDescent="0.2">
      <c r="A750" s="156"/>
      <c r="B750" s="32"/>
      <c r="C750" s="56"/>
      <c r="D750" s="94"/>
    </row>
    <row r="751" spans="1:4" s="8" customFormat="1" x14ac:dyDescent="0.2">
      <c r="A751" s="156"/>
      <c r="B751" s="32"/>
      <c r="C751" s="56"/>
      <c r="D751" s="94"/>
    </row>
    <row r="752" spans="1:4" s="8" customFormat="1" x14ac:dyDescent="0.2">
      <c r="A752" s="156"/>
      <c r="B752" s="32"/>
      <c r="C752" s="56"/>
      <c r="D752" s="94"/>
    </row>
    <row r="753" spans="1:4" s="8" customFormat="1" x14ac:dyDescent="0.2">
      <c r="A753" s="156"/>
      <c r="B753" s="32"/>
      <c r="C753" s="56"/>
      <c r="D753" s="94"/>
    </row>
    <row r="754" spans="1:4" s="8" customFormat="1" x14ac:dyDescent="0.2">
      <c r="A754" s="156"/>
      <c r="B754" s="32"/>
      <c r="C754" s="56"/>
      <c r="D754" s="94"/>
    </row>
    <row r="755" spans="1:4" s="8" customFormat="1" x14ac:dyDescent="0.2">
      <c r="A755" s="156"/>
      <c r="B755" s="32"/>
      <c r="C755" s="56"/>
      <c r="D755" s="94"/>
    </row>
    <row r="756" spans="1:4" s="8" customFormat="1" x14ac:dyDescent="0.2">
      <c r="A756" s="156"/>
      <c r="B756" s="32"/>
      <c r="C756" s="56"/>
      <c r="D756" s="94"/>
    </row>
    <row r="757" spans="1:4" s="8" customFormat="1" x14ac:dyDescent="0.2">
      <c r="A757" s="156"/>
      <c r="B757" s="32"/>
      <c r="C757" s="56"/>
      <c r="D757" s="94"/>
    </row>
    <row r="758" spans="1:4" s="8" customFormat="1" x14ac:dyDescent="0.2">
      <c r="A758" s="156"/>
      <c r="B758" s="32"/>
      <c r="C758" s="56"/>
      <c r="D758" s="94"/>
    </row>
    <row r="759" spans="1:4" s="8" customFormat="1" x14ac:dyDescent="0.2">
      <c r="A759" s="156"/>
      <c r="B759" s="32"/>
      <c r="C759" s="56"/>
      <c r="D759" s="94"/>
    </row>
    <row r="760" spans="1:4" s="8" customFormat="1" x14ac:dyDescent="0.2">
      <c r="A760" s="156"/>
      <c r="B760" s="32"/>
      <c r="C760" s="56"/>
      <c r="D760" s="94"/>
    </row>
    <row r="761" spans="1:4" s="8" customFormat="1" x14ac:dyDescent="0.2">
      <c r="A761" s="156"/>
      <c r="B761" s="32"/>
      <c r="C761" s="56"/>
      <c r="D761" s="94"/>
    </row>
    <row r="762" spans="1:4" s="8" customFormat="1" x14ac:dyDescent="0.2">
      <c r="A762" s="156"/>
      <c r="B762" s="32"/>
      <c r="C762" s="56"/>
      <c r="D762" s="94"/>
    </row>
    <row r="763" spans="1:4" s="8" customFormat="1" x14ac:dyDescent="0.2">
      <c r="A763" s="156"/>
      <c r="B763" s="32"/>
      <c r="C763" s="56"/>
      <c r="D763" s="94"/>
    </row>
    <row r="764" spans="1:4" s="8" customFormat="1" x14ac:dyDescent="0.2">
      <c r="A764" s="156"/>
      <c r="B764" s="32"/>
      <c r="C764" s="56"/>
      <c r="D764" s="94"/>
    </row>
    <row r="765" spans="1:4" s="8" customFormat="1" x14ac:dyDescent="0.2">
      <c r="A765" s="156"/>
      <c r="B765" s="32"/>
      <c r="C765" s="56"/>
      <c r="D765" s="94"/>
    </row>
    <row r="766" spans="1:4" s="8" customFormat="1" x14ac:dyDescent="0.2">
      <c r="A766" s="156"/>
      <c r="B766" s="32"/>
      <c r="C766" s="56"/>
      <c r="D766" s="94"/>
    </row>
    <row r="767" spans="1:4" s="8" customFormat="1" x14ac:dyDescent="0.2">
      <c r="A767" s="156"/>
      <c r="B767" s="32"/>
      <c r="C767" s="56"/>
      <c r="D767" s="94"/>
    </row>
    <row r="768" spans="1:4" s="8" customFormat="1" x14ac:dyDescent="0.2">
      <c r="A768" s="156"/>
      <c r="B768" s="32"/>
      <c r="C768" s="56"/>
      <c r="D768" s="94"/>
    </row>
    <row r="769" spans="1:4" s="8" customFormat="1" x14ac:dyDescent="0.2">
      <c r="A769" s="156"/>
      <c r="B769" s="32"/>
      <c r="C769" s="56"/>
      <c r="D769" s="94"/>
    </row>
    <row r="770" spans="1:4" s="8" customFormat="1" x14ac:dyDescent="0.2">
      <c r="A770" s="156"/>
      <c r="B770" s="32"/>
      <c r="C770" s="56"/>
      <c r="D770" s="94"/>
    </row>
    <row r="771" spans="1:4" s="8" customFormat="1" x14ac:dyDescent="0.2">
      <c r="A771" s="156"/>
      <c r="B771" s="32"/>
      <c r="C771" s="56"/>
      <c r="D771" s="94"/>
    </row>
    <row r="772" spans="1:4" s="8" customFormat="1" x14ac:dyDescent="0.2">
      <c r="A772" s="156"/>
      <c r="B772" s="32"/>
      <c r="C772" s="56"/>
      <c r="D772" s="94"/>
    </row>
    <row r="773" spans="1:4" s="8" customFormat="1" x14ac:dyDescent="0.2">
      <c r="A773" s="156"/>
      <c r="B773" s="32"/>
      <c r="C773" s="56"/>
      <c r="D773" s="94"/>
    </row>
    <row r="774" spans="1:4" s="8" customFormat="1" x14ac:dyDescent="0.2">
      <c r="A774" s="156"/>
      <c r="B774" s="32"/>
      <c r="C774" s="56"/>
      <c r="D774" s="94"/>
    </row>
    <row r="775" spans="1:4" s="8" customFormat="1" x14ac:dyDescent="0.2">
      <c r="A775" s="156"/>
      <c r="B775" s="32"/>
      <c r="C775" s="56"/>
      <c r="D775" s="94"/>
    </row>
    <row r="776" spans="1:4" s="8" customFormat="1" x14ac:dyDescent="0.2">
      <c r="A776" s="156"/>
      <c r="B776" s="32"/>
      <c r="C776" s="56"/>
      <c r="D776" s="94"/>
    </row>
    <row r="777" spans="1:4" s="8" customFormat="1" x14ac:dyDescent="0.2">
      <c r="A777" s="156"/>
      <c r="B777" s="32"/>
      <c r="C777" s="56"/>
      <c r="D777" s="94"/>
    </row>
    <row r="778" spans="1:4" s="8" customFormat="1" x14ac:dyDescent="0.2">
      <c r="A778" s="156"/>
      <c r="B778" s="32"/>
      <c r="C778" s="56"/>
      <c r="D778" s="94"/>
    </row>
    <row r="779" spans="1:4" s="8" customFormat="1" x14ac:dyDescent="0.2">
      <c r="A779" s="156"/>
      <c r="B779" s="32"/>
      <c r="C779" s="56"/>
      <c r="D779" s="94"/>
    </row>
    <row r="780" spans="1:4" s="8" customFormat="1" x14ac:dyDescent="0.2">
      <c r="A780" s="156"/>
      <c r="B780" s="32"/>
      <c r="C780" s="56"/>
      <c r="D780" s="94"/>
    </row>
    <row r="781" spans="1:4" s="8" customFormat="1" x14ac:dyDescent="0.2">
      <c r="A781" s="156"/>
      <c r="B781" s="32"/>
      <c r="C781" s="56"/>
      <c r="D781" s="94"/>
    </row>
    <row r="782" spans="1:4" s="8" customFormat="1" x14ac:dyDescent="0.2">
      <c r="A782" s="156"/>
      <c r="B782" s="32"/>
      <c r="C782" s="56"/>
      <c r="D782" s="94"/>
    </row>
    <row r="783" spans="1:4" s="8" customFormat="1" x14ac:dyDescent="0.2">
      <c r="A783" s="156"/>
      <c r="B783" s="32"/>
      <c r="C783" s="56"/>
      <c r="D783" s="94"/>
    </row>
    <row r="784" spans="1:4" s="8" customFormat="1" x14ac:dyDescent="0.2">
      <c r="A784" s="156"/>
      <c r="B784" s="32"/>
      <c r="C784" s="56"/>
      <c r="D784" s="94"/>
    </row>
    <row r="785" spans="1:4" s="8" customFormat="1" x14ac:dyDescent="0.2">
      <c r="A785" s="156"/>
      <c r="B785" s="32"/>
      <c r="C785" s="56"/>
      <c r="D785" s="94"/>
    </row>
    <row r="786" spans="1:4" s="8" customFormat="1" x14ac:dyDescent="0.2">
      <c r="A786" s="156"/>
      <c r="B786" s="32"/>
      <c r="C786" s="56"/>
      <c r="D786" s="94"/>
    </row>
    <row r="787" spans="1:4" s="8" customFormat="1" x14ac:dyDescent="0.2">
      <c r="A787" s="156"/>
      <c r="B787" s="32"/>
      <c r="C787" s="56"/>
      <c r="D787" s="94"/>
    </row>
    <row r="788" spans="1:4" s="8" customFormat="1" x14ac:dyDescent="0.2">
      <c r="A788" s="156"/>
      <c r="B788" s="32"/>
      <c r="C788" s="56"/>
      <c r="D788" s="94"/>
    </row>
    <row r="789" spans="1:4" s="8" customFormat="1" x14ac:dyDescent="0.2">
      <c r="A789" s="156"/>
      <c r="B789" s="32"/>
      <c r="C789" s="56"/>
      <c r="D789" s="94"/>
    </row>
    <row r="790" spans="1:4" s="8" customFormat="1" x14ac:dyDescent="0.2">
      <c r="A790" s="156"/>
      <c r="B790" s="32"/>
      <c r="C790" s="56"/>
      <c r="D790" s="94"/>
    </row>
    <row r="791" spans="1:4" s="8" customFormat="1" x14ac:dyDescent="0.2">
      <c r="A791" s="156"/>
      <c r="B791" s="32"/>
      <c r="C791" s="56"/>
      <c r="D791" s="94"/>
    </row>
    <row r="792" spans="1:4" s="8" customFormat="1" x14ac:dyDescent="0.2">
      <c r="A792" s="156"/>
      <c r="B792" s="32"/>
      <c r="C792" s="56"/>
      <c r="D792" s="94"/>
    </row>
    <row r="793" spans="1:4" s="8" customFormat="1" x14ac:dyDescent="0.2">
      <c r="A793" s="156"/>
      <c r="B793" s="32"/>
      <c r="C793" s="56"/>
      <c r="D793" s="94"/>
    </row>
    <row r="794" spans="1:4" s="8" customFormat="1" x14ac:dyDescent="0.2">
      <c r="A794" s="156"/>
      <c r="B794" s="32"/>
      <c r="C794" s="56"/>
      <c r="D794" s="94"/>
    </row>
    <row r="795" spans="1:4" s="8" customFormat="1" x14ac:dyDescent="0.2">
      <c r="A795" s="156"/>
      <c r="B795" s="32"/>
      <c r="C795" s="56"/>
      <c r="D795" s="94"/>
    </row>
    <row r="796" spans="1:4" s="8" customFormat="1" x14ac:dyDescent="0.2">
      <c r="A796" s="156"/>
      <c r="B796" s="32"/>
      <c r="C796" s="56"/>
      <c r="D796" s="94"/>
    </row>
    <row r="797" spans="1:4" s="8" customFormat="1" x14ac:dyDescent="0.2">
      <c r="A797" s="156"/>
      <c r="B797" s="32"/>
      <c r="C797" s="56"/>
      <c r="D797" s="94"/>
    </row>
    <row r="798" spans="1:4" s="8" customFormat="1" x14ac:dyDescent="0.2">
      <c r="A798" s="156"/>
      <c r="B798" s="32"/>
      <c r="C798" s="56"/>
      <c r="D798" s="94"/>
    </row>
    <row r="799" spans="1:4" s="8" customFormat="1" x14ac:dyDescent="0.2">
      <c r="A799" s="156"/>
      <c r="B799" s="32"/>
      <c r="C799" s="56"/>
      <c r="D799" s="94"/>
    </row>
    <row r="800" spans="1:4" s="8" customFormat="1" x14ac:dyDescent="0.2">
      <c r="A800" s="156"/>
      <c r="B800" s="32"/>
      <c r="C800" s="56"/>
      <c r="D800" s="94"/>
    </row>
    <row r="801" spans="1:4" s="8" customFormat="1" x14ac:dyDescent="0.2">
      <c r="A801" s="156"/>
      <c r="B801" s="32"/>
      <c r="C801" s="56"/>
      <c r="D801" s="94"/>
    </row>
    <row r="802" spans="1:4" s="8" customFormat="1" x14ac:dyDescent="0.2">
      <c r="A802" s="156"/>
      <c r="B802" s="32"/>
      <c r="C802" s="56"/>
      <c r="D802" s="94"/>
    </row>
    <row r="803" spans="1:4" s="8" customFormat="1" x14ac:dyDescent="0.2">
      <c r="A803" s="156"/>
      <c r="B803" s="32"/>
      <c r="C803" s="56"/>
      <c r="D803" s="94"/>
    </row>
    <row r="804" spans="1:4" s="8" customFormat="1" x14ac:dyDescent="0.2">
      <c r="A804" s="156"/>
      <c r="B804" s="32"/>
      <c r="C804" s="56"/>
      <c r="D804" s="94"/>
    </row>
    <row r="805" spans="1:4" s="8" customFormat="1" x14ac:dyDescent="0.2">
      <c r="A805" s="156"/>
      <c r="B805" s="32"/>
      <c r="C805" s="56"/>
      <c r="D805" s="94"/>
    </row>
    <row r="806" spans="1:4" s="8" customFormat="1" x14ac:dyDescent="0.2">
      <c r="A806" s="156"/>
      <c r="B806" s="32"/>
      <c r="C806" s="56"/>
      <c r="D806" s="94"/>
    </row>
    <row r="807" spans="1:4" s="8" customFormat="1" x14ac:dyDescent="0.2">
      <c r="A807" s="156"/>
      <c r="B807" s="32"/>
      <c r="C807" s="56"/>
      <c r="D807" s="94"/>
    </row>
    <row r="808" spans="1:4" s="8" customFormat="1" x14ac:dyDescent="0.2">
      <c r="A808" s="156"/>
      <c r="B808" s="32"/>
      <c r="C808" s="56"/>
      <c r="D808" s="94"/>
    </row>
    <row r="809" spans="1:4" s="8" customFormat="1" x14ac:dyDescent="0.2">
      <c r="A809" s="156"/>
      <c r="B809" s="32"/>
      <c r="C809" s="56"/>
      <c r="D809" s="94"/>
    </row>
    <row r="810" spans="1:4" s="8" customFormat="1" x14ac:dyDescent="0.2">
      <c r="A810" s="156"/>
      <c r="B810" s="32"/>
      <c r="C810" s="56"/>
      <c r="D810" s="94"/>
    </row>
    <row r="811" spans="1:4" s="8" customFormat="1" x14ac:dyDescent="0.2">
      <c r="A811" s="156"/>
      <c r="B811" s="32"/>
      <c r="C811" s="56"/>
      <c r="D811" s="94"/>
    </row>
    <row r="812" spans="1:4" s="8" customFormat="1" x14ac:dyDescent="0.2">
      <c r="A812" s="156"/>
      <c r="B812" s="32"/>
      <c r="C812" s="56"/>
      <c r="D812" s="94"/>
    </row>
    <row r="813" spans="1:4" s="8" customFormat="1" x14ac:dyDescent="0.2">
      <c r="A813" s="156"/>
      <c r="B813" s="32"/>
      <c r="C813" s="56"/>
      <c r="D813" s="94"/>
    </row>
    <row r="814" spans="1:4" s="8" customFormat="1" x14ac:dyDescent="0.2">
      <c r="A814" s="156"/>
      <c r="B814" s="32"/>
      <c r="C814" s="56"/>
      <c r="D814" s="94"/>
    </row>
    <row r="815" spans="1:4" s="8" customFormat="1" x14ac:dyDescent="0.2">
      <c r="A815" s="156"/>
      <c r="B815" s="32"/>
      <c r="C815" s="56"/>
      <c r="D815" s="94"/>
    </row>
    <row r="816" spans="1:4" s="8" customFormat="1" x14ac:dyDescent="0.2">
      <c r="A816" s="156"/>
      <c r="B816" s="32"/>
      <c r="C816" s="56"/>
      <c r="D816" s="94"/>
    </row>
    <row r="817" spans="1:4" s="8" customFormat="1" x14ac:dyDescent="0.2">
      <c r="A817" s="156"/>
      <c r="B817" s="32"/>
      <c r="C817" s="56"/>
      <c r="D817" s="94"/>
    </row>
    <row r="818" spans="1:4" s="8" customFormat="1" x14ac:dyDescent="0.2">
      <c r="A818" s="156"/>
      <c r="B818" s="32"/>
      <c r="C818" s="56"/>
      <c r="D818" s="94"/>
    </row>
    <row r="819" spans="1:4" s="8" customFormat="1" x14ac:dyDescent="0.2">
      <c r="A819" s="156"/>
      <c r="B819" s="32"/>
      <c r="C819" s="56"/>
      <c r="D819" s="94"/>
    </row>
    <row r="820" spans="1:4" s="8" customFormat="1" x14ac:dyDescent="0.2">
      <c r="A820" s="156"/>
      <c r="B820" s="32"/>
      <c r="C820" s="56"/>
      <c r="D820" s="94"/>
    </row>
    <row r="821" spans="1:4" s="8" customFormat="1" x14ac:dyDescent="0.2">
      <c r="A821" s="156"/>
      <c r="B821" s="32"/>
      <c r="C821" s="56"/>
      <c r="D821" s="94"/>
    </row>
    <row r="822" spans="1:4" s="8" customFormat="1" x14ac:dyDescent="0.2">
      <c r="A822" s="156"/>
      <c r="B822" s="32"/>
      <c r="C822" s="56"/>
      <c r="D822" s="94"/>
    </row>
    <row r="823" spans="1:4" s="8" customFormat="1" x14ac:dyDescent="0.2">
      <c r="A823" s="156"/>
      <c r="B823" s="32"/>
      <c r="C823" s="56"/>
      <c r="D823" s="94"/>
    </row>
    <row r="824" spans="1:4" s="8" customFormat="1" x14ac:dyDescent="0.2">
      <c r="A824" s="156"/>
      <c r="B824" s="32"/>
      <c r="C824" s="56"/>
      <c r="D824" s="94"/>
    </row>
    <row r="825" spans="1:4" s="8" customFormat="1" x14ac:dyDescent="0.2">
      <c r="A825" s="156"/>
      <c r="B825" s="32"/>
      <c r="C825" s="56"/>
      <c r="D825" s="94"/>
    </row>
    <row r="826" spans="1:4" s="8" customFormat="1" x14ac:dyDescent="0.2">
      <c r="A826" s="156"/>
      <c r="B826" s="32"/>
      <c r="C826" s="56"/>
      <c r="D826" s="94"/>
    </row>
    <row r="827" spans="1:4" s="8" customFormat="1" x14ac:dyDescent="0.2">
      <c r="A827" s="156"/>
      <c r="B827" s="32"/>
      <c r="C827" s="56"/>
      <c r="D827" s="94"/>
    </row>
    <row r="828" spans="1:4" s="8" customFormat="1" x14ac:dyDescent="0.2">
      <c r="A828" s="156"/>
      <c r="B828" s="32"/>
      <c r="C828" s="56"/>
      <c r="D828" s="94"/>
    </row>
    <row r="829" spans="1:4" s="8" customFormat="1" x14ac:dyDescent="0.2">
      <c r="A829" s="156"/>
      <c r="B829" s="32"/>
      <c r="C829" s="56"/>
      <c r="D829" s="94"/>
    </row>
    <row r="830" spans="1:4" s="8" customFormat="1" x14ac:dyDescent="0.2">
      <c r="A830" s="156"/>
      <c r="B830" s="32"/>
      <c r="C830" s="56"/>
      <c r="D830" s="94"/>
    </row>
    <row r="831" spans="1:4" s="8" customFormat="1" x14ac:dyDescent="0.2">
      <c r="A831" s="156"/>
      <c r="B831" s="32"/>
      <c r="C831" s="56"/>
      <c r="D831" s="94"/>
    </row>
    <row r="832" spans="1:4" s="8" customFormat="1" x14ac:dyDescent="0.2">
      <c r="A832" s="156"/>
      <c r="B832" s="32"/>
      <c r="C832" s="56"/>
      <c r="D832" s="94"/>
    </row>
    <row r="833" spans="1:4" s="8" customFormat="1" x14ac:dyDescent="0.2">
      <c r="A833" s="156"/>
      <c r="B833" s="32"/>
      <c r="C833" s="56"/>
      <c r="D833" s="94"/>
    </row>
    <row r="834" spans="1:4" s="8" customFormat="1" x14ac:dyDescent="0.2">
      <c r="A834" s="156"/>
      <c r="B834" s="32"/>
      <c r="C834" s="56"/>
      <c r="D834" s="94"/>
    </row>
    <row r="835" spans="1:4" s="8" customFormat="1" x14ac:dyDescent="0.2">
      <c r="A835" s="156"/>
      <c r="B835" s="32"/>
      <c r="C835" s="56"/>
      <c r="D835" s="94"/>
    </row>
    <row r="836" spans="1:4" s="8" customFormat="1" x14ac:dyDescent="0.2">
      <c r="A836" s="156"/>
      <c r="B836" s="32"/>
      <c r="C836" s="56"/>
      <c r="D836" s="94"/>
    </row>
    <row r="837" spans="1:4" s="8" customFormat="1" x14ac:dyDescent="0.2">
      <c r="A837" s="156"/>
      <c r="B837" s="32"/>
      <c r="C837" s="56"/>
      <c r="D837" s="94"/>
    </row>
    <row r="838" spans="1:4" s="8" customFormat="1" x14ac:dyDescent="0.2">
      <c r="A838" s="156"/>
      <c r="B838" s="32"/>
      <c r="C838" s="56"/>
      <c r="D838" s="94"/>
    </row>
    <row r="839" spans="1:4" s="8" customFormat="1" x14ac:dyDescent="0.2">
      <c r="A839" s="156"/>
      <c r="B839" s="32"/>
      <c r="C839" s="56"/>
      <c r="D839" s="94"/>
    </row>
    <row r="840" spans="1:4" s="8" customFormat="1" x14ac:dyDescent="0.2">
      <c r="A840" s="156"/>
      <c r="B840" s="32"/>
      <c r="C840" s="56"/>
      <c r="D840" s="94"/>
    </row>
    <row r="841" spans="1:4" s="8" customFormat="1" x14ac:dyDescent="0.2">
      <c r="A841" s="156"/>
      <c r="B841" s="32"/>
      <c r="C841" s="56"/>
      <c r="D841" s="94"/>
    </row>
    <row r="842" spans="1:4" s="8" customFormat="1" x14ac:dyDescent="0.2">
      <c r="A842" s="156"/>
      <c r="B842" s="32"/>
      <c r="C842" s="56"/>
      <c r="D842" s="94"/>
    </row>
    <row r="843" spans="1:4" s="8" customFormat="1" x14ac:dyDescent="0.2">
      <c r="A843" s="156"/>
      <c r="B843" s="32"/>
      <c r="C843" s="56"/>
      <c r="D843" s="94"/>
    </row>
    <row r="844" spans="1:4" s="8" customFormat="1" x14ac:dyDescent="0.2">
      <c r="A844" s="156"/>
      <c r="B844" s="32"/>
      <c r="C844" s="56"/>
      <c r="D844" s="94"/>
    </row>
    <row r="845" spans="1:4" s="8" customFormat="1" x14ac:dyDescent="0.2">
      <c r="A845" s="156"/>
      <c r="B845" s="32"/>
      <c r="C845" s="56"/>
      <c r="D845" s="94"/>
    </row>
    <row r="846" spans="1:4" s="8" customFormat="1" x14ac:dyDescent="0.2">
      <c r="A846" s="156"/>
      <c r="B846" s="32"/>
      <c r="C846" s="56"/>
      <c r="D846" s="94"/>
    </row>
    <row r="847" spans="1:4" s="8" customFormat="1" x14ac:dyDescent="0.2">
      <c r="A847" s="156"/>
      <c r="B847" s="32"/>
      <c r="C847" s="56"/>
      <c r="D847" s="94"/>
    </row>
    <row r="848" spans="1:4" s="8" customFormat="1" x14ac:dyDescent="0.2">
      <c r="A848" s="156"/>
      <c r="B848" s="32"/>
      <c r="C848" s="56"/>
      <c r="D848" s="94"/>
    </row>
    <row r="849" spans="1:4" s="8" customFormat="1" x14ac:dyDescent="0.2">
      <c r="A849" s="156"/>
      <c r="B849" s="32"/>
      <c r="C849" s="56"/>
      <c r="D849" s="94"/>
    </row>
    <row r="850" spans="1:4" s="8" customFormat="1" x14ac:dyDescent="0.2">
      <c r="A850" s="156"/>
      <c r="B850" s="32"/>
      <c r="C850" s="56"/>
      <c r="D850" s="94"/>
    </row>
    <row r="851" spans="1:4" s="8" customFormat="1" x14ac:dyDescent="0.2">
      <c r="A851" s="156"/>
      <c r="B851" s="32"/>
      <c r="C851" s="56"/>
      <c r="D851" s="94"/>
    </row>
    <row r="852" spans="1:4" s="8" customFormat="1" x14ac:dyDescent="0.2">
      <c r="A852" s="156"/>
      <c r="B852" s="32"/>
      <c r="C852" s="56"/>
      <c r="D852" s="94"/>
    </row>
    <row r="853" spans="1:4" s="8" customFormat="1" x14ac:dyDescent="0.2">
      <c r="A853" s="156"/>
      <c r="B853" s="32"/>
      <c r="C853" s="56"/>
      <c r="D853" s="94"/>
    </row>
    <row r="854" spans="1:4" s="8" customFormat="1" x14ac:dyDescent="0.2">
      <c r="A854" s="156"/>
      <c r="B854" s="32"/>
      <c r="C854" s="56"/>
      <c r="D854" s="94"/>
    </row>
    <row r="855" spans="1:4" s="8" customFormat="1" x14ac:dyDescent="0.2">
      <c r="A855" s="156"/>
      <c r="B855" s="32"/>
      <c r="C855" s="56"/>
      <c r="D855" s="94"/>
    </row>
    <row r="856" spans="1:4" s="8" customFormat="1" x14ac:dyDescent="0.2">
      <c r="A856" s="156"/>
      <c r="B856" s="32"/>
      <c r="C856" s="56"/>
      <c r="D856" s="94"/>
    </row>
    <row r="857" spans="1:4" s="8" customFormat="1" x14ac:dyDescent="0.2">
      <c r="A857" s="156"/>
      <c r="B857" s="32"/>
      <c r="C857" s="56"/>
      <c r="D857" s="94"/>
    </row>
    <row r="858" spans="1:4" s="8" customFormat="1" x14ac:dyDescent="0.2">
      <c r="A858" s="156"/>
      <c r="B858" s="32"/>
      <c r="C858" s="56"/>
      <c r="D858" s="94"/>
    </row>
    <row r="859" spans="1:4" s="8" customFormat="1" x14ac:dyDescent="0.2">
      <c r="A859" s="156"/>
      <c r="B859" s="32"/>
      <c r="C859" s="56"/>
      <c r="D859" s="94"/>
    </row>
    <row r="860" spans="1:4" s="8" customFormat="1" x14ac:dyDescent="0.2">
      <c r="A860" s="156"/>
      <c r="B860" s="32"/>
      <c r="C860" s="56"/>
      <c r="D860" s="94"/>
    </row>
    <row r="861" spans="1:4" s="8" customFormat="1" x14ac:dyDescent="0.2">
      <c r="A861" s="156"/>
      <c r="B861" s="32"/>
      <c r="C861" s="56"/>
      <c r="D861" s="94"/>
    </row>
    <row r="862" spans="1:4" s="8" customFormat="1" x14ac:dyDescent="0.2">
      <c r="A862" s="156"/>
      <c r="B862" s="32"/>
      <c r="C862" s="56"/>
      <c r="D862" s="94"/>
    </row>
    <row r="863" spans="1:4" s="8" customFormat="1" x14ac:dyDescent="0.2">
      <c r="A863" s="156"/>
      <c r="B863" s="32"/>
      <c r="C863" s="56"/>
      <c r="D863" s="94"/>
    </row>
    <row r="864" spans="1:4" s="8" customFormat="1" x14ac:dyDescent="0.2">
      <c r="A864" s="156"/>
      <c r="B864" s="32"/>
      <c r="C864" s="56"/>
      <c r="D864" s="94"/>
    </row>
    <row r="865" spans="1:4" s="8" customFormat="1" x14ac:dyDescent="0.2">
      <c r="A865" s="156"/>
      <c r="B865" s="32"/>
      <c r="C865" s="56"/>
      <c r="D865" s="94"/>
    </row>
    <row r="866" spans="1:4" s="8" customFormat="1" x14ac:dyDescent="0.2">
      <c r="A866" s="156"/>
      <c r="B866" s="32"/>
      <c r="C866" s="56"/>
      <c r="D866" s="94"/>
    </row>
    <row r="867" spans="1:4" s="8" customFormat="1" x14ac:dyDescent="0.2">
      <c r="A867" s="156"/>
      <c r="B867" s="32"/>
      <c r="C867" s="56"/>
      <c r="D867" s="94"/>
    </row>
    <row r="868" spans="1:4" s="8" customFormat="1" x14ac:dyDescent="0.2">
      <c r="A868" s="156"/>
      <c r="B868" s="32"/>
      <c r="C868" s="56"/>
      <c r="D868" s="94"/>
    </row>
    <row r="869" spans="1:4" s="8" customFormat="1" x14ac:dyDescent="0.2">
      <c r="A869" s="156"/>
      <c r="B869" s="32"/>
      <c r="C869" s="56"/>
      <c r="D869" s="94"/>
    </row>
    <row r="870" spans="1:4" s="8" customFormat="1" x14ac:dyDescent="0.2">
      <c r="A870" s="156"/>
      <c r="B870" s="32"/>
      <c r="C870" s="56"/>
      <c r="D870" s="94"/>
    </row>
    <row r="871" spans="1:4" s="8" customFormat="1" x14ac:dyDescent="0.2">
      <c r="A871" s="156"/>
      <c r="B871" s="32"/>
      <c r="C871" s="56"/>
      <c r="D871" s="94"/>
    </row>
    <row r="872" spans="1:4" s="8" customFormat="1" x14ac:dyDescent="0.2">
      <c r="A872" s="156"/>
      <c r="B872" s="32"/>
      <c r="C872" s="56"/>
      <c r="D872" s="94"/>
    </row>
    <row r="873" spans="1:4" s="8" customFormat="1" x14ac:dyDescent="0.2">
      <c r="A873" s="156"/>
      <c r="B873" s="32"/>
      <c r="C873" s="56"/>
      <c r="D873" s="94"/>
    </row>
    <row r="874" spans="1:4" s="8" customFormat="1" x14ac:dyDescent="0.2">
      <c r="A874" s="156"/>
      <c r="B874" s="32"/>
      <c r="C874" s="56"/>
      <c r="D874" s="94"/>
    </row>
    <row r="875" spans="1:4" s="8" customFormat="1" x14ac:dyDescent="0.2">
      <c r="A875" s="156"/>
      <c r="B875" s="32"/>
      <c r="C875" s="56"/>
      <c r="D875" s="94"/>
    </row>
    <row r="876" spans="1:4" s="8" customFormat="1" x14ac:dyDescent="0.2">
      <c r="A876" s="156"/>
      <c r="B876" s="32"/>
      <c r="C876" s="56"/>
      <c r="D876" s="94"/>
    </row>
    <row r="877" spans="1:4" s="8" customFormat="1" x14ac:dyDescent="0.2">
      <c r="A877" s="156"/>
      <c r="B877" s="32"/>
      <c r="C877" s="56"/>
      <c r="D877" s="94"/>
    </row>
    <row r="878" spans="1:4" s="8" customFormat="1" x14ac:dyDescent="0.2">
      <c r="A878" s="156"/>
      <c r="B878" s="32"/>
      <c r="C878" s="56"/>
      <c r="D878" s="94"/>
    </row>
    <row r="879" spans="1:4" s="8" customFormat="1" x14ac:dyDescent="0.2">
      <c r="A879" s="156"/>
      <c r="B879" s="32"/>
      <c r="C879" s="56"/>
      <c r="D879" s="94"/>
    </row>
    <row r="880" spans="1:4" s="8" customFormat="1" x14ac:dyDescent="0.2">
      <c r="A880" s="156"/>
      <c r="B880" s="32"/>
      <c r="C880" s="56"/>
      <c r="D880" s="94"/>
    </row>
    <row r="881" spans="1:4" s="8" customFormat="1" x14ac:dyDescent="0.2">
      <c r="A881" s="156"/>
      <c r="B881" s="32"/>
      <c r="C881" s="56"/>
      <c r="D881" s="94"/>
    </row>
    <row r="882" spans="1:4" s="8" customFormat="1" x14ac:dyDescent="0.2">
      <c r="A882" s="156"/>
      <c r="B882" s="32"/>
      <c r="C882" s="56"/>
      <c r="D882" s="94"/>
    </row>
    <row r="883" spans="1:4" s="8" customFormat="1" x14ac:dyDescent="0.2">
      <c r="A883" s="156"/>
      <c r="B883" s="32"/>
      <c r="C883" s="56"/>
      <c r="D883" s="94"/>
    </row>
    <row r="884" spans="1:4" s="8" customFormat="1" x14ac:dyDescent="0.2">
      <c r="A884" s="156"/>
      <c r="B884" s="32"/>
      <c r="C884" s="56"/>
      <c r="D884" s="94"/>
    </row>
    <row r="885" spans="1:4" s="8" customFormat="1" x14ac:dyDescent="0.2">
      <c r="A885" s="156"/>
      <c r="B885" s="32"/>
      <c r="C885" s="56"/>
      <c r="D885" s="94"/>
    </row>
    <row r="886" spans="1:4" s="8" customFormat="1" x14ac:dyDescent="0.2">
      <c r="A886" s="156"/>
      <c r="B886" s="32"/>
      <c r="C886" s="56"/>
      <c r="D886" s="94"/>
    </row>
    <row r="887" spans="1:4" s="8" customFormat="1" x14ac:dyDescent="0.2">
      <c r="A887" s="156"/>
      <c r="B887" s="32"/>
      <c r="C887" s="56"/>
      <c r="D887" s="94"/>
    </row>
    <row r="888" spans="1:4" s="8" customFormat="1" x14ac:dyDescent="0.2">
      <c r="A888" s="156"/>
      <c r="B888" s="32"/>
      <c r="C888" s="56"/>
      <c r="D888" s="94"/>
    </row>
    <row r="889" spans="1:4" s="8" customFormat="1" x14ac:dyDescent="0.2">
      <c r="A889" s="156"/>
      <c r="B889" s="32"/>
      <c r="C889" s="56"/>
      <c r="D889" s="94"/>
    </row>
    <row r="890" spans="1:4" s="8" customFormat="1" x14ac:dyDescent="0.2">
      <c r="A890" s="156"/>
      <c r="B890" s="32"/>
      <c r="C890" s="56"/>
      <c r="D890" s="94"/>
    </row>
    <row r="891" spans="1:4" s="8" customFormat="1" x14ac:dyDescent="0.2">
      <c r="A891" s="156"/>
      <c r="B891" s="32"/>
      <c r="C891" s="56"/>
      <c r="D891" s="94"/>
    </row>
    <row r="892" spans="1:4" s="8" customFormat="1" x14ac:dyDescent="0.2">
      <c r="A892" s="156"/>
      <c r="B892" s="32"/>
      <c r="C892" s="56"/>
      <c r="D892" s="94"/>
    </row>
    <row r="893" spans="1:4" s="8" customFormat="1" x14ac:dyDescent="0.2">
      <c r="A893" s="156"/>
      <c r="B893" s="32"/>
      <c r="C893" s="56"/>
      <c r="D893" s="94"/>
    </row>
    <row r="894" spans="1:4" s="8" customFormat="1" x14ac:dyDescent="0.2">
      <c r="A894" s="156"/>
      <c r="B894" s="32"/>
      <c r="C894" s="56"/>
      <c r="D894" s="94"/>
    </row>
    <row r="895" spans="1:4" s="8" customFormat="1" x14ac:dyDescent="0.2">
      <c r="A895" s="156"/>
      <c r="B895" s="32"/>
      <c r="C895" s="56"/>
      <c r="D895" s="94"/>
    </row>
    <row r="896" spans="1:4" s="8" customFormat="1" x14ac:dyDescent="0.2">
      <c r="A896" s="156"/>
      <c r="B896" s="32"/>
      <c r="C896" s="56"/>
      <c r="D896" s="94"/>
    </row>
    <row r="897" spans="1:4" s="8" customFormat="1" x14ac:dyDescent="0.2">
      <c r="A897" s="156"/>
      <c r="B897" s="32"/>
      <c r="C897" s="56"/>
      <c r="D897" s="94"/>
    </row>
    <row r="898" spans="1:4" s="8" customFormat="1" x14ac:dyDescent="0.2">
      <c r="A898" s="156"/>
      <c r="B898" s="32"/>
      <c r="C898" s="56"/>
      <c r="D898" s="94"/>
    </row>
    <row r="899" spans="1:4" s="8" customFormat="1" x14ac:dyDescent="0.2">
      <c r="A899" s="156"/>
      <c r="B899" s="32"/>
      <c r="C899" s="56"/>
      <c r="D899" s="94"/>
    </row>
  </sheetData>
  <mergeCells count="12">
    <mergeCell ref="C294:F294"/>
    <mergeCell ref="D2:F2"/>
    <mergeCell ref="B219:E219"/>
    <mergeCell ref="B281:D281"/>
    <mergeCell ref="B204:D204"/>
    <mergeCell ref="B196:C196"/>
    <mergeCell ref="B221:C221"/>
    <mergeCell ref="B231:D231"/>
    <mergeCell ref="B244:D244"/>
    <mergeCell ref="B233:C233"/>
    <mergeCell ref="B242:D242"/>
    <mergeCell ref="B282:D282"/>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10"/>
  <sheetViews>
    <sheetView showZeros="0" view="pageBreakPreview" zoomScaleNormal="100" zoomScaleSheetLayoutView="100" workbookViewId="0">
      <selection activeCell="E117" sqref="E7:E117"/>
    </sheetView>
  </sheetViews>
  <sheetFormatPr defaultColWidth="11.28515625" defaultRowHeight="12.75" x14ac:dyDescent="0.2"/>
  <cols>
    <col min="1" max="1" width="5.28515625" style="53" bestFit="1" customWidth="1"/>
    <col min="2" max="2" width="43.7109375" style="16" customWidth="1"/>
    <col min="3" max="3" width="8.28515625" style="56" customWidth="1"/>
    <col min="4" max="4" width="10.140625" style="94" bestFit="1" customWidth="1"/>
    <col min="5" max="5" width="9.140625" style="8" customWidth="1"/>
    <col min="6" max="6" width="12.140625" style="8" customWidth="1"/>
    <col min="7" max="16384" width="11.28515625" style="9"/>
  </cols>
  <sheetData>
    <row r="1" spans="1:7" s="3" customFormat="1" ht="38.25" x14ac:dyDescent="0.25">
      <c r="A1" s="170" t="s">
        <v>157</v>
      </c>
      <c r="B1" s="171" t="s">
        <v>0</v>
      </c>
      <c r="C1" s="172" t="s">
        <v>1</v>
      </c>
      <c r="D1" s="173" t="s">
        <v>2</v>
      </c>
      <c r="E1" s="174" t="s">
        <v>154</v>
      </c>
      <c r="F1" s="174" t="s">
        <v>158</v>
      </c>
      <c r="G1" s="160"/>
    </row>
    <row r="2" spans="1:7" ht="15.75" x14ac:dyDescent="0.25">
      <c r="A2" s="91"/>
      <c r="B2" s="175" t="s">
        <v>322</v>
      </c>
      <c r="C2" s="139"/>
      <c r="D2" s="329"/>
      <c r="E2" s="329"/>
      <c r="F2" s="329"/>
      <c r="G2" s="161"/>
    </row>
    <row r="3" spans="1:7" s="57" customFormat="1" ht="15" x14ac:dyDescent="0.2">
      <c r="A3" s="176" t="s">
        <v>117</v>
      </c>
      <c r="B3" s="177" t="s">
        <v>35</v>
      </c>
      <c r="C3" s="178"/>
      <c r="D3" s="179"/>
      <c r="E3" s="180"/>
      <c r="F3" s="181"/>
      <c r="G3" s="162"/>
    </row>
    <row r="4" spans="1:7" s="22" customFormat="1" x14ac:dyDescent="0.2">
      <c r="A4" s="182"/>
      <c r="B4" s="183"/>
      <c r="C4" s="184"/>
      <c r="D4" s="185"/>
      <c r="E4" s="186"/>
      <c r="F4" s="187"/>
      <c r="G4" s="163"/>
    </row>
    <row r="5" spans="1:7" s="14" customFormat="1" x14ac:dyDescent="0.2">
      <c r="A5" s="188" t="s">
        <v>155</v>
      </c>
      <c r="B5" s="189" t="s">
        <v>186</v>
      </c>
      <c r="C5" s="190"/>
      <c r="D5" s="179"/>
      <c r="E5" s="191"/>
      <c r="F5" s="192"/>
      <c r="G5" s="164"/>
    </row>
    <row r="6" spans="1:7" x14ac:dyDescent="0.2">
      <c r="A6" s="91"/>
      <c r="B6" s="193"/>
      <c r="C6" s="139"/>
      <c r="D6" s="137"/>
      <c r="E6" s="136"/>
      <c r="F6" s="114"/>
      <c r="G6" s="161"/>
    </row>
    <row r="7" spans="1:7" ht="38.25" x14ac:dyDescent="0.2">
      <c r="A7" s="91" t="s">
        <v>174</v>
      </c>
      <c r="B7" s="194" t="s">
        <v>36</v>
      </c>
      <c r="C7" s="139" t="s">
        <v>37</v>
      </c>
      <c r="D7" s="137">
        <f>(1.1+0.9+5.2+6.2+0.8)+(6+4.9+4.5+5.6+2.3)</f>
        <v>37.5</v>
      </c>
      <c r="E7" s="136"/>
      <c r="F7" s="195">
        <f>D7*E7</f>
        <v>0</v>
      </c>
      <c r="G7" s="161"/>
    </row>
    <row r="8" spans="1:7" ht="127.5" x14ac:dyDescent="0.2">
      <c r="A8" s="91" t="s">
        <v>159</v>
      </c>
      <c r="B8" s="196" t="s">
        <v>270</v>
      </c>
      <c r="C8" s="139"/>
      <c r="D8" s="137"/>
      <c r="E8" s="136"/>
      <c r="F8" s="114"/>
      <c r="G8" s="161"/>
    </row>
    <row r="9" spans="1:7" x14ac:dyDescent="0.2">
      <c r="A9" s="91" t="s">
        <v>195</v>
      </c>
      <c r="B9" s="196" t="s">
        <v>271</v>
      </c>
      <c r="C9" s="139" t="s">
        <v>12</v>
      </c>
      <c r="D9" s="137">
        <f>(1.1+0.9+5.2+6.2+0.8)*0.8*1.5</f>
        <v>17.040000000000003</v>
      </c>
      <c r="E9" s="136"/>
      <c r="F9" s="114">
        <f>D9*E9</f>
        <v>0</v>
      </c>
      <c r="G9" s="161"/>
    </row>
    <row r="10" spans="1:7" x14ac:dyDescent="0.2">
      <c r="A10" s="91" t="s">
        <v>196</v>
      </c>
      <c r="B10" s="196" t="s">
        <v>272</v>
      </c>
      <c r="C10" s="139" t="s">
        <v>12</v>
      </c>
      <c r="D10" s="137">
        <f>(6+4.9+4.5+5.6+2.3)*0.8*1.5</f>
        <v>27.96</v>
      </c>
      <c r="E10" s="136"/>
      <c r="F10" s="114">
        <f>D10*E10</f>
        <v>0</v>
      </c>
      <c r="G10" s="161"/>
    </row>
    <row r="11" spans="1:7" ht="114.75" x14ac:dyDescent="0.2">
      <c r="A11" s="91" t="s">
        <v>160</v>
      </c>
      <c r="B11" s="196" t="s">
        <v>273</v>
      </c>
      <c r="C11" s="139"/>
      <c r="D11" s="137"/>
      <c r="E11" s="136"/>
      <c r="F11" s="114"/>
      <c r="G11" s="161"/>
    </row>
    <row r="12" spans="1:7" x14ac:dyDescent="0.2">
      <c r="A12" s="91" t="s">
        <v>195</v>
      </c>
      <c r="B12" s="196" t="s">
        <v>379</v>
      </c>
      <c r="C12" s="139" t="s">
        <v>12</v>
      </c>
      <c r="D12" s="137">
        <v>1.8</v>
      </c>
      <c r="E12" s="136"/>
      <c r="F12" s="114">
        <f>D12*E12</f>
        <v>0</v>
      </c>
      <c r="G12" s="161"/>
    </row>
    <row r="13" spans="1:7" x14ac:dyDescent="0.2">
      <c r="A13" s="91" t="s">
        <v>196</v>
      </c>
      <c r="B13" s="196" t="s">
        <v>274</v>
      </c>
      <c r="C13" s="139" t="s">
        <v>12</v>
      </c>
      <c r="D13" s="137">
        <v>2</v>
      </c>
      <c r="E13" s="136"/>
      <c r="F13" s="114">
        <f>D13*E13</f>
        <v>0</v>
      </c>
      <c r="G13" s="161"/>
    </row>
    <row r="14" spans="1:7" ht="63.75" x14ac:dyDescent="0.2">
      <c r="A14" s="91" t="s">
        <v>161</v>
      </c>
      <c r="B14" s="196" t="s">
        <v>275</v>
      </c>
      <c r="C14" s="139"/>
      <c r="D14" s="137"/>
      <c r="E14" s="136"/>
      <c r="F14" s="114"/>
      <c r="G14" s="161"/>
    </row>
    <row r="15" spans="1:7" x14ac:dyDescent="0.2">
      <c r="A15" s="91" t="s">
        <v>195</v>
      </c>
      <c r="B15" s="196" t="s">
        <v>271</v>
      </c>
      <c r="C15" s="139" t="s">
        <v>12</v>
      </c>
      <c r="D15" s="137">
        <f>(1.1+0.9+5.2+6.2+0.8)*0.8*0.15</f>
        <v>1.7040000000000002</v>
      </c>
      <c r="E15" s="136"/>
      <c r="F15" s="114">
        <f>D15*E15</f>
        <v>0</v>
      </c>
      <c r="G15" s="161"/>
    </row>
    <row r="16" spans="1:7" x14ac:dyDescent="0.2">
      <c r="A16" s="91" t="s">
        <v>196</v>
      </c>
      <c r="B16" s="196" t="s">
        <v>272</v>
      </c>
      <c r="C16" s="139" t="s">
        <v>12</v>
      </c>
      <c r="D16" s="137">
        <f>(6+4.9+4.5+5.6+2.3)*0.8*0.15</f>
        <v>2.7959999999999998</v>
      </c>
      <c r="E16" s="136"/>
      <c r="F16" s="114">
        <f>D16*E16</f>
        <v>0</v>
      </c>
      <c r="G16" s="161"/>
    </row>
    <row r="17" spans="1:7" ht="127.5" x14ac:dyDescent="0.2">
      <c r="A17" s="91" t="s">
        <v>162</v>
      </c>
      <c r="B17" s="196" t="s">
        <v>276</v>
      </c>
      <c r="C17" s="139"/>
      <c r="D17" s="137"/>
      <c r="E17" s="136"/>
      <c r="F17" s="114"/>
      <c r="G17" s="161"/>
    </row>
    <row r="18" spans="1:7" x14ac:dyDescent="0.2">
      <c r="A18" s="91" t="s">
        <v>195</v>
      </c>
      <c r="B18" s="196" t="s">
        <v>271</v>
      </c>
      <c r="C18" s="139" t="s">
        <v>12</v>
      </c>
      <c r="D18" s="137">
        <f>(1.1+0.9+5.2+6.2+0.8)*0.8*0.3</f>
        <v>3.4080000000000004</v>
      </c>
      <c r="E18" s="136"/>
      <c r="F18" s="114">
        <f>D18*E18</f>
        <v>0</v>
      </c>
      <c r="G18" s="161"/>
    </row>
    <row r="19" spans="1:7" x14ac:dyDescent="0.2">
      <c r="A19" s="91" t="s">
        <v>196</v>
      </c>
      <c r="B19" s="196" t="s">
        <v>272</v>
      </c>
      <c r="C19" s="139" t="s">
        <v>12</v>
      </c>
      <c r="D19" s="137">
        <f>(6+4.9+4.5+5.6+2.3)*0.8*0.3</f>
        <v>5.5919999999999996</v>
      </c>
      <c r="E19" s="136"/>
      <c r="F19" s="114">
        <f>D19*E19</f>
        <v>0</v>
      </c>
      <c r="G19" s="161"/>
    </row>
    <row r="20" spans="1:7" ht="102" x14ac:dyDescent="0.2">
      <c r="A20" s="91" t="s">
        <v>163</v>
      </c>
      <c r="B20" s="196" t="s">
        <v>277</v>
      </c>
      <c r="C20" s="139" t="s">
        <v>12</v>
      </c>
      <c r="D20" s="137">
        <f>SUM(D9:D10)+SUM(D12:D13)-SUM(D15:D16)-SUM(D18:D19)</f>
        <v>35.299999999999997</v>
      </c>
      <c r="E20" s="136"/>
      <c r="F20" s="114">
        <f>D20*E20</f>
        <v>0</v>
      </c>
      <c r="G20" s="161"/>
    </row>
    <row r="21" spans="1:7" ht="38.25" x14ac:dyDescent="0.2">
      <c r="A21" s="91" t="s">
        <v>164</v>
      </c>
      <c r="B21" s="196" t="s">
        <v>38</v>
      </c>
      <c r="C21" s="139" t="s">
        <v>12</v>
      </c>
      <c r="D21" s="137">
        <f>SUM(D9:D10)+SUM(D12:D13)-D20</f>
        <v>13.5</v>
      </c>
      <c r="E21" s="136"/>
      <c r="F21" s="114">
        <f>D21*E21</f>
        <v>0</v>
      </c>
      <c r="G21" s="161"/>
    </row>
    <row r="22" spans="1:7" ht="63.75" x14ac:dyDescent="0.2">
      <c r="A22" s="91" t="s">
        <v>165</v>
      </c>
      <c r="B22" s="197" t="s">
        <v>126</v>
      </c>
      <c r="C22" s="139" t="s">
        <v>4</v>
      </c>
      <c r="D22" s="137">
        <v>4</v>
      </c>
      <c r="E22" s="136"/>
      <c r="F22" s="136">
        <f>SUM(D22*E22)</f>
        <v>0</v>
      </c>
      <c r="G22" s="161"/>
    </row>
    <row r="23" spans="1:7" ht="38.25" x14ac:dyDescent="0.2">
      <c r="A23" s="91" t="s">
        <v>166</v>
      </c>
      <c r="B23" s="197" t="s">
        <v>39</v>
      </c>
      <c r="C23" s="139"/>
      <c r="D23" s="137"/>
      <c r="E23" s="136"/>
      <c r="F23" s="136"/>
      <c r="G23" s="161"/>
    </row>
    <row r="24" spans="1:7" x14ac:dyDescent="0.2">
      <c r="A24" s="91" t="s">
        <v>195</v>
      </c>
      <c r="B24" s="197" t="s">
        <v>40</v>
      </c>
      <c r="C24" s="139" t="s">
        <v>37</v>
      </c>
      <c r="D24" s="137">
        <f>1.9+1.9</f>
        <v>3.8</v>
      </c>
      <c r="E24" s="136"/>
      <c r="F24" s="136">
        <f>D24*E24</f>
        <v>0</v>
      </c>
      <c r="G24" s="161"/>
    </row>
    <row r="25" spans="1:7" x14ac:dyDescent="0.2">
      <c r="A25" s="91" t="s">
        <v>196</v>
      </c>
      <c r="B25" s="197" t="s">
        <v>41</v>
      </c>
      <c r="C25" s="139" t="s">
        <v>37</v>
      </c>
      <c r="D25" s="137">
        <v>1.5</v>
      </c>
      <c r="E25" s="136"/>
      <c r="F25" s="136">
        <f>D25*E25</f>
        <v>0</v>
      </c>
      <c r="G25" s="161"/>
    </row>
    <row r="26" spans="1:7" ht="51" x14ac:dyDescent="0.2">
      <c r="A26" s="91" t="s">
        <v>167</v>
      </c>
      <c r="B26" s="197" t="s">
        <v>42</v>
      </c>
      <c r="C26" s="139" t="s">
        <v>11</v>
      </c>
      <c r="D26" s="137">
        <v>2</v>
      </c>
      <c r="E26" s="136"/>
      <c r="F26" s="136">
        <f>D26*E26</f>
        <v>0</v>
      </c>
      <c r="G26" s="161"/>
    </row>
    <row r="27" spans="1:7" ht="38.25" x14ac:dyDescent="0.2">
      <c r="A27" s="91" t="s">
        <v>168</v>
      </c>
      <c r="B27" s="197" t="s">
        <v>43</v>
      </c>
      <c r="C27" s="139"/>
      <c r="D27" s="137"/>
      <c r="E27" s="136"/>
      <c r="F27" s="136"/>
      <c r="G27" s="161"/>
    </row>
    <row r="28" spans="1:7" x14ac:dyDescent="0.2">
      <c r="A28" s="91" t="s">
        <v>195</v>
      </c>
      <c r="B28" s="197" t="s">
        <v>44</v>
      </c>
      <c r="C28" s="139" t="s">
        <v>37</v>
      </c>
      <c r="D28" s="137">
        <f>2.5+2.3+0.5+0.8+0.8+0.5+0.5+2.3+2.9+0.5</f>
        <v>13.6</v>
      </c>
      <c r="E28" s="198"/>
      <c r="F28" s="136">
        <f>D28*E28</f>
        <v>0</v>
      </c>
      <c r="G28" s="161"/>
    </row>
    <row r="29" spans="1:7" x14ac:dyDescent="0.2">
      <c r="A29" s="91" t="s">
        <v>196</v>
      </c>
      <c r="B29" s="197" t="s">
        <v>45</v>
      </c>
      <c r="C29" s="139" t="s">
        <v>37</v>
      </c>
      <c r="D29" s="137">
        <f>1.6</f>
        <v>1.6</v>
      </c>
      <c r="E29" s="198"/>
      <c r="F29" s="136">
        <f>D29*E29</f>
        <v>0</v>
      </c>
      <c r="G29" s="161"/>
    </row>
    <row r="30" spans="1:7" ht="51" x14ac:dyDescent="0.2">
      <c r="A30" s="91" t="s">
        <v>169</v>
      </c>
      <c r="B30" s="197" t="s">
        <v>380</v>
      </c>
      <c r="C30" s="139" t="s">
        <v>11</v>
      </c>
      <c r="D30" s="137">
        <v>2</v>
      </c>
      <c r="E30" s="136"/>
      <c r="F30" s="136">
        <f>D30*E30</f>
        <v>0</v>
      </c>
      <c r="G30" s="161"/>
    </row>
    <row r="31" spans="1:7" ht="51" x14ac:dyDescent="0.2">
      <c r="A31" s="91" t="s">
        <v>170</v>
      </c>
      <c r="B31" s="197" t="s">
        <v>381</v>
      </c>
      <c r="C31" s="139" t="s">
        <v>11</v>
      </c>
      <c r="D31" s="137">
        <v>1</v>
      </c>
      <c r="E31" s="136"/>
      <c r="F31" s="136">
        <f>D31*E31</f>
        <v>0</v>
      </c>
      <c r="G31" s="161"/>
    </row>
    <row r="32" spans="1:7" ht="76.5" x14ac:dyDescent="0.2">
      <c r="A32" s="91" t="s">
        <v>171</v>
      </c>
      <c r="B32" s="197" t="s">
        <v>382</v>
      </c>
      <c r="C32" s="139" t="s">
        <v>11</v>
      </c>
      <c r="D32" s="137">
        <v>2</v>
      </c>
      <c r="E32" s="136"/>
      <c r="F32" s="136">
        <f>D32*E32</f>
        <v>0</v>
      </c>
      <c r="G32" s="161"/>
    </row>
    <row r="33" spans="1:7" x14ac:dyDescent="0.2">
      <c r="A33" s="91"/>
      <c r="B33" s="199" t="s">
        <v>278</v>
      </c>
      <c r="C33" s="200"/>
      <c r="D33" s="137"/>
      <c r="E33" s="201"/>
      <c r="F33" s="137">
        <f>SUM(F7:F32)</f>
        <v>0</v>
      </c>
      <c r="G33" s="161"/>
    </row>
    <row r="34" spans="1:7" s="22" customFormat="1" x14ac:dyDescent="0.2">
      <c r="A34" s="182"/>
      <c r="B34" s="183"/>
      <c r="C34" s="184"/>
      <c r="D34" s="185"/>
      <c r="E34" s="186"/>
      <c r="F34" s="187"/>
      <c r="G34" s="163"/>
    </row>
    <row r="35" spans="1:7" s="14" customFormat="1" x14ac:dyDescent="0.2">
      <c r="A35" s="188" t="s">
        <v>156</v>
      </c>
      <c r="B35" s="189" t="s">
        <v>122</v>
      </c>
      <c r="C35" s="190"/>
      <c r="D35" s="179"/>
      <c r="E35" s="191"/>
      <c r="F35" s="192"/>
      <c r="G35" s="164"/>
    </row>
    <row r="36" spans="1:7" ht="165.75" x14ac:dyDescent="0.2">
      <c r="A36" s="91" t="s">
        <v>174</v>
      </c>
      <c r="B36" s="194" t="s">
        <v>392</v>
      </c>
      <c r="C36" s="139"/>
      <c r="D36" s="137"/>
      <c r="E36" s="136"/>
      <c r="F36" s="195"/>
      <c r="G36" s="161"/>
    </row>
    <row r="37" spans="1:7" x14ac:dyDescent="0.2">
      <c r="A37" s="91" t="s">
        <v>195</v>
      </c>
      <c r="B37" s="194" t="s">
        <v>279</v>
      </c>
      <c r="C37" s="139" t="s">
        <v>37</v>
      </c>
      <c r="D37" s="137">
        <v>2</v>
      </c>
      <c r="E37" s="136"/>
      <c r="F37" s="195">
        <f>D37*E37</f>
        <v>0</v>
      </c>
      <c r="G37" s="161"/>
    </row>
    <row r="38" spans="1:7" x14ac:dyDescent="0.2">
      <c r="A38" s="91" t="s">
        <v>196</v>
      </c>
      <c r="B38" s="194" t="s">
        <v>280</v>
      </c>
      <c r="C38" s="139" t="s">
        <v>37</v>
      </c>
      <c r="D38" s="137">
        <v>2</v>
      </c>
      <c r="E38" s="136"/>
      <c r="F38" s="195">
        <f>D38*E38</f>
        <v>0</v>
      </c>
      <c r="G38" s="161"/>
    </row>
    <row r="39" spans="1:7" ht="89.25" x14ac:dyDescent="0.2">
      <c r="A39" s="91" t="s">
        <v>159</v>
      </c>
      <c r="B39" s="194" t="s">
        <v>393</v>
      </c>
      <c r="C39" s="139"/>
      <c r="D39" s="137"/>
      <c r="E39" s="136"/>
      <c r="F39" s="195"/>
      <c r="G39" s="161"/>
    </row>
    <row r="40" spans="1:7" x14ac:dyDescent="0.2">
      <c r="A40" s="91" t="s">
        <v>195</v>
      </c>
      <c r="B40" s="194" t="s">
        <v>279</v>
      </c>
      <c r="C40" s="139" t="s">
        <v>11</v>
      </c>
      <c r="D40" s="137">
        <v>2</v>
      </c>
      <c r="E40" s="136"/>
      <c r="F40" s="195">
        <f>D40*E40</f>
        <v>0</v>
      </c>
      <c r="G40" s="161"/>
    </row>
    <row r="41" spans="1:7" x14ac:dyDescent="0.2">
      <c r="A41" s="91" t="s">
        <v>196</v>
      </c>
      <c r="B41" s="194" t="s">
        <v>280</v>
      </c>
      <c r="C41" s="139" t="s">
        <v>11</v>
      </c>
      <c r="D41" s="137">
        <v>1</v>
      </c>
      <c r="E41" s="136"/>
      <c r="F41" s="195">
        <f>D41*E41</f>
        <v>0</v>
      </c>
      <c r="G41" s="161"/>
    </row>
    <row r="42" spans="1:7" x14ac:dyDescent="0.2">
      <c r="A42" s="91"/>
      <c r="B42" s="199" t="s">
        <v>281</v>
      </c>
      <c r="C42" s="200"/>
      <c r="D42" s="137"/>
      <c r="E42" s="201"/>
      <c r="F42" s="137">
        <f>SUM(F36:F41)</f>
        <v>0</v>
      </c>
      <c r="G42" s="161"/>
    </row>
    <row r="43" spans="1:7" s="22" customFormat="1" x14ac:dyDescent="0.2">
      <c r="A43" s="182"/>
      <c r="B43" s="183"/>
      <c r="C43" s="184"/>
      <c r="D43" s="185"/>
      <c r="E43" s="186"/>
      <c r="F43" s="187"/>
      <c r="G43" s="163"/>
    </row>
    <row r="44" spans="1:7" s="14" customFormat="1" x14ac:dyDescent="0.2">
      <c r="A44" s="188" t="s">
        <v>175</v>
      </c>
      <c r="B44" s="330" t="s">
        <v>282</v>
      </c>
      <c r="C44" s="330"/>
      <c r="D44" s="179"/>
      <c r="E44" s="191"/>
      <c r="F44" s="192"/>
      <c r="G44" s="164"/>
    </row>
    <row r="45" spans="1:7" ht="89.25" x14ac:dyDescent="0.2">
      <c r="A45" s="91" t="s">
        <v>174</v>
      </c>
      <c r="B45" s="196" t="s">
        <v>383</v>
      </c>
      <c r="C45" s="139"/>
      <c r="D45" s="137"/>
      <c r="E45" s="136"/>
      <c r="F45" s="114"/>
      <c r="G45" s="161"/>
    </row>
    <row r="46" spans="1:7" x14ac:dyDescent="0.2">
      <c r="A46" s="91" t="s">
        <v>195</v>
      </c>
      <c r="B46" s="196" t="s">
        <v>46</v>
      </c>
      <c r="C46" s="139" t="s">
        <v>37</v>
      </c>
      <c r="D46" s="137">
        <f>1.9+1.9+1.6</f>
        <v>5.4</v>
      </c>
      <c r="E46" s="136"/>
      <c r="F46" s="114">
        <f>D46*E46</f>
        <v>0</v>
      </c>
      <c r="G46" s="161"/>
    </row>
    <row r="47" spans="1:7" x14ac:dyDescent="0.2">
      <c r="A47" s="91" t="s">
        <v>196</v>
      </c>
      <c r="B47" s="196" t="s">
        <v>47</v>
      </c>
      <c r="C47" s="139" t="s">
        <v>37</v>
      </c>
      <c r="D47" s="137">
        <f>1.5+1.5+1.1+0.9+5.2+6.2+0.8+1.5</f>
        <v>18.7</v>
      </c>
      <c r="E47" s="136"/>
      <c r="F47" s="114">
        <f>D47*E47</f>
        <v>0</v>
      </c>
      <c r="G47" s="161"/>
    </row>
    <row r="48" spans="1:7" ht="102" x14ac:dyDescent="0.2">
      <c r="A48" s="91" t="s">
        <v>159</v>
      </c>
      <c r="B48" s="196" t="s">
        <v>384</v>
      </c>
      <c r="C48" s="139" t="s">
        <v>4</v>
      </c>
      <c r="D48" s="137">
        <v>2</v>
      </c>
      <c r="E48" s="136"/>
      <c r="F48" s="114">
        <f>D48*E48</f>
        <v>0</v>
      </c>
      <c r="G48" s="161"/>
    </row>
    <row r="49" spans="1:7" ht="51" x14ac:dyDescent="0.2">
      <c r="A49" s="91" t="s">
        <v>160</v>
      </c>
      <c r="B49" s="196" t="s">
        <v>385</v>
      </c>
      <c r="C49" s="139" t="s">
        <v>4</v>
      </c>
      <c r="D49" s="137">
        <v>2</v>
      </c>
      <c r="E49" s="136"/>
      <c r="F49" s="114">
        <f>D49*E49</f>
        <v>0</v>
      </c>
      <c r="G49" s="161"/>
    </row>
    <row r="50" spans="1:7" ht="38.25" x14ac:dyDescent="0.2">
      <c r="A50" s="91" t="s">
        <v>161</v>
      </c>
      <c r="B50" s="196" t="s">
        <v>389</v>
      </c>
      <c r="C50" s="139" t="s">
        <v>4</v>
      </c>
      <c r="D50" s="137">
        <v>2</v>
      </c>
      <c r="E50" s="136"/>
      <c r="F50" s="114">
        <f>D50*E50</f>
        <v>0</v>
      </c>
      <c r="G50" s="161"/>
    </row>
    <row r="51" spans="1:7" ht="51" x14ac:dyDescent="0.2">
      <c r="A51" s="91" t="s">
        <v>162</v>
      </c>
      <c r="B51" s="196" t="s">
        <v>390</v>
      </c>
      <c r="C51" s="139"/>
      <c r="D51" s="137"/>
      <c r="E51" s="136"/>
      <c r="F51" s="114"/>
      <c r="G51" s="161"/>
    </row>
    <row r="52" spans="1:7" x14ac:dyDescent="0.2">
      <c r="A52" s="91" t="s">
        <v>195</v>
      </c>
      <c r="B52" s="196" t="s">
        <v>47</v>
      </c>
      <c r="C52" s="139" t="s">
        <v>4</v>
      </c>
      <c r="D52" s="137">
        <v>2</v>
      </c>
      <c r="E52" s="136"/>
      <c r="F52" s="114">
        <f>D52*E52</f>
        <v>0</v>
      </c>
      <c r="G52" s="161"/>
    </row>
    <row r="53" spans="1:7" ht="25.5" x14ac:dyDescent="0.2">
      <c r="A53" s="91" t="s">
        <v>163</v>
      </c>
      <c r="B53" s="196" t="s">
        <v>338</v>
      </c>
      <c r="C53" s="139"/>
      <c r="D53" s="137"/>
      <c r="E53" s="136"/>
      <c r="F53" s="114"/>
      <c r="G53" s="161"/>
    </row>
    <row r="54" spans="1:7" x14ac:dyDescent="0.2">
      <c r="A54" s="91" t="s">
        <v>195</v>
      </c>
      <c r="B54" s="196" t="s">
        <v>47</v>
      </c>
      <c r="C54" s="139" t="s">
        <v>60</v>
      </c>
      <c r="D54" s="137">
        <v>2</v>
      </c>
      <c r="E54" s="136"/>
      <c r="F54" s="114">
        <f>D54*E54</f>
        <v>0</v>
      </c>
      <c r="G54" s="161"/>
    </row>
    <row r="55" spans="1:7" ht="89.25" x14ac:dyDescent="0.2">
      <c r="A55" s="91" t="s">
        <v>164</v>
      </c>
      <c r="B55" s="196" t="s">
        <v>283</v>
      </c>
      <c r="C55" s="139" t="s">
        <v>284</v>
      </c>
      <c r="D55" s="137">
        <v>1</v>
      </c>
      <c r="E55" s="136"/>
      <c r="F55" s="114">
        <f>D55*E55</f>
        <v>0</v>
      </c>
      <c r="G55" s="161"/>
    </row>
    <row r="56" spans="1:7" x14ac:dyDescent="0.2">
      <c r="A56" s="91"/>
      <c r="B56" s="199" t="s">
        <v>285</v>
      </c>
      <c r="C56" s="200"/>
      <c r="D56" s="137"/>
      <c r="E56" s="201"/>
      <c r="F56" s="137">
        <f>SUM(F45:F55)</f>
        <v>0</v>
      </c>
      <c r="G56" s="161"/>
    </row>
    <row r="57" spans="1:7" s="22" customFormat="1" x14ac:dyDescent="0.2">
      <c r="A57" s="182"/>
      <c r="B57" s="183"/>
      <c r="C57" s="184"/>
      <c r="D57" s="185"/>
      <c r="E57" s="186"/>
      <c r="F57" s="187"/>
      <c r="G57" s="163"/>
    </row>
    <row r="58" spans="1:7" s="14" customFormat="1" x14ac:dyDescent="0.2">
      <c r="A58" s="188" t="s">
        <v>176</v>
      </c>
      <c r="B58" s="330" t="s">
        <v>286</v>
      </c>
      <c r="C58" s="330"/>
      <c r="D58" s="179"/>
      <c r="E58" s="191"/>
      <c r="F58" s="192"/>
      <c r="G58" s="164"/>
    </row>
    <row r="59" spans="1:7" ht="89.25" x14ac:dyDescent="0.2">
      <c r="A59" s="91" t="s">
        <v>174</v>
      </c>
      <c r="B59" s="196" t="s">
        <v>383</v>
      </c>
      <c r="C59" s="139"/>
      <c r="D59" s="137"/>
      <c r="E59" s="136"/>
      <c r="F59" s="114"/>
      <c r="G59" s="161"/>
    </row>
    <row r="60" spans="1:7" x14ac:dyDescent="0.2">
      <c r="A60" s="91" t="s">
        <v>195</v>
      </c>
      <c r="B60" s="196" t="s">
        <v>287</v>
      </c>
      <c r="C60" s="139" t="s">
        <v>37</v>
      </c>
      <c r="D60" s="137">
        <f>(6+4.9+4.5+5.6+2.3)</f>
        <v>23.3</v>
      </c>
      <c r="E60" s="136"/>
      <c r="F60" s="114">
        <f>D60*E60</f>
        <v>0</v>
      </c>
      <c r="G60" s="161"/>
    </row>
    <row r="61" spans="1:7" ht="51" x14ac:dyDescent="0.2">
      <c r="A61" s="91" t="s">
        <v>159</v>
      </c>
      <c r="B61" s="196" t="s">
        <v>288</v>
      </c>
      <c r="C61" s="139"/>
      <c r="D61" s="137"/>
      <c r="E61" s="136"/>
      <c r="F61" s="114"/>
      <c r="G61" s="161"/>
    </row>
    <row r="62" spans="1:7" x14ac:dyDescent="0.2">
      <c r="A62" s="91" t="s">
        <v>195</v>
      </c>
      <c r="B62" s="196" t="s">
        <v>287</v>
      </c>
      <c r="C62" s="139" t="s">
        <v>11</v>
      </c>
      <c r="D62" s="137">
        <v>4</v>
      </c>
      <c r="E62" s="136"/>
      <c r="F62" s="114">
        <f>D62*E62</f>
        <v>0</v>
      </c>
      <c r="G62" s="161"/>
    </row>
    <row r="63" spans="1:7" ht="89.25" x14ac:dyDescent="0.2">
      <c r="A63" s="91" t="s">
        <v>160</v>
      </c>
      <c r="B63" s="196" t="s">
        <v>289</v>
      </c>
      <c r="C63" s="139" t="s">
        <v>284</v>
      </c>
      <c r="D63" s="137">
        <v>1</v>
      </c>
      <c r="E63" s="136"/>
      <c r="F63" s="114">
        <f>D63*E63</f>
        <v>0</v>
      </c>
      <c r="G63" s="161"/>
    </row>
    <row r="64" spans="1:7" x14ac:dyDescent="0.2">
      <c r="A64" s="91"/>
      <c r="B64" s="199" t="s">
        <v>290</v>
      </c>
      <c r="C64" s="200"/>
      <c r="D64" s="137"/>
      <c r="E64" s="201"/>
      <c r="F64" s="137">
        <f>SUM(F59:F63)</f>
        <v>0</v>
      </c>
      <c r="G64" s="161"/>
    </row>
    <row r="65" spans="1:7" x14ac:dyDescent="0.2">
      <c r="A65" s="91"/>
      <c r="B65" s="193"/>
      <c r="C65" s="139"/>
      <c r="D65" s="137"/>
      <c r="E65" s="136"/>
      <c r="F65" s="114"/>
      <c r="G65" s="161"/>
    </row>
    <row r="66" spans="1:7" s="14" customFormat="1" x14ac:dyDescent="0.2">
      <c r="A66" s="188" t="s">
        <v>177</v>
      </c>
      <c r="B66" s="330" t="s">
        <v>291</v>
      </c>
      <c r="C66" s="330"/>
      <c r="D66" s="179"/>
      <c r="E66" s="191"/>
      <c r="F66" s="192"/>
      <c r="G66" s="164"/>
    </row>
    <row r="67" spans="1:7" ht="178.5" x14ac:dyDescent="0.2">
      <c r="A67" s="91" t="s">
        <v>174</v>
      </c>
      <c r="B67" s="196" t="s">
        <v>292</v>
      </c>
      <c r="C67" s="139"/>
      <c r="D67" s="137"/>
      <c r="E67" s="136"/>
      <c r="F67" s="114"/>
      <c r="G67" s="161"/>
    </row>
    <row r="68" spans="1:7" x14ac:dyDescent="0.2">
      <c r="A68" s="91" t="s">
        <v>195</v>
      </c>
      <c r="B68" s="196" t="s">
        <v>387</v>
      </c>
      <c r="C68" s="139" t="s">
        <v>37</v>
      </c>
      <c r="D68" s="137">
        <f>2.5+2</f>
        <v>4.5</v>
      </c>
      <c r="E68" s="136"/>
      <c r="F68" s="114">
        <f>D68*E68</f>
        <v>0</v>
      </c>
      <c r="G68" s="161"/>
    </row>
    <row r="69" spans="1:7" x14ac:dyDescent="0.2">
      <c r="A69" s="91" t="s">
        <v>196</v>
      </c>
      <c r="B69" s="196" t="s">
        <v>386</v>
      </c>
      <c r="C69" s="139" t="s">
        <v>37</v>
      </c>
      <c r="D69" s="137">
        <v>2</v>
      </c>
      <c r="E69" s="136"/>
      <c r="F69" s="114">
        <f>D69*E69</f>
        <v>0</v>
      </c>
      <c r="G69" s="161"/>
    </row>
    <row r="70" spans="1:7" x14ac:dyDescent="0.2">
      <c r="A70" s="91" t="s">
        <v>197</v>
      </c>
      <c r="B70" s="196" t="s">
        <v>48</v>
      </c>
      <c r="C70" s="139" t="s">
        <v>37</v>
      </c>
      <c r="D70" s="137">
        <f>10.7+1.4+2.9+2.3+0.8+0.8+2.3</f>
        <v>21.200000000000003</v>
      </c>
      <c r="E70" s="136"/>
      <c r="F70" s="114">
        <f>D70*E70</f>
        <v>0</v>
      </c>
      <c r="G70" s="161"/>
    </row>
    <row r="71" spans="1:7" x14ac:dyDescent="0.2">
      <c r="A71" s="91" t="s">
        <v>198</v>
      </c>
      <c r="B71" s="196" t="s">
        <v>49</v>
      </c>
      <c r="C71" s="139" t="s">
        <v>37</v>
      </c>
      <c r="D71" s="137">
        <f>2.5+2.3+0.5+0.5+0.5+0.5+0.5+0.5+0.5+0.5</f>
        <v>8.8000000000000007</v>
      </c>
      <c r="E71" s="136"/>
      <c r="F71" s="114">
        <f>D71*E71</f>
        <v>0</v>
      </c>
      <c r="G71" s="161"/>
    </row>
    <row r="72" spans="1:7" ht="38.25" x14ac:dyDescent="0.2">
      <c r="A72" s="91" t="s">
        <v>159</v>
      </c>
      <c r="B72" s="196" t="s">
        <v>293</v>
      </c>
      <c r="C72" s="139"/>
      <c r="D72" s="137"/>
      <c r="E72" s="136"/>
      <c r="F72" s="114"/>
      <c r="G72" s="161"/>
    </row>
    <row r="73" spans="1:7" x14ac:dyDescent="0.2">
      <c r="A73" s="91" t="s">
        <v>195</v>
      </c>
      <c r="B73" s="196" t="s">
        <v>49</v>
      </c>
      <c r="C73" s="139" t="s">
        <v>4</v>
      </c>
      <c r="D73" s="137">
        <v>3</v>
      </c>
      <c r="E73" s="136"/>
      <c r="F73" s="114">
        <f>D73*E73</f>
        <v>0</v>
      </c>
      <c r="G73" s="161"/>
    </row>
    <row r="74" spans="1:7" x14ac:dyDescent="0.2">
      <c r="A74" s="91" t="s">
        <v>196</v>
      </c>
      <c r="B74" s="196" t="s">
        <v>48</v>
      </c>
      <c r="C74" s="139" t="s">
        <v>4</v>
      </c>
      <c r="D74" s="137">
        <v>2</v>
      </c>
      <c r="E74" s="136"/>
      <c r="F74" s="114">
        <f>D74*E74</f>
        <v>0</v>
      </c>
      <c r="G74" s="161"/>
    </row>
    <row r="75" spans="1:7" x14ac:dyDescent="0.2">
      <c r="A75" s="91" t="s">
        <v>197</v>
      </c>
      <c r="B75" s="196" t="s">
        <v>386</v>
      </c>
      <c r="C75" s="139" t="s">
        <v>4</v>
      </c>
      <c r="D75" s="137">
        <v>1</v>
      </c>
      <c r="E75" s="136"/>
      <c r="F75" s="114">
        <f>D75*E75</f>
        <v>0</v>
      </c>
      <c r="G75" s="161"/>
    </row>
    <row r="76" spans="1:7" x14ac:dyDescent="0.2">
      <c r="A76" s="91" t="s">
        <v>198</v>
      </c>
      <c r="B76" s="196" t="s">
        <v>387</v>
      </c>
      <c r="C76" s="139" t="s">
        <v>4</v>
      </c>
      <c r="D76" s="137">
        <v>1</v>
      </c>
      <c r="E76" s="136"/>
      <c r="F76" s="114">
        <f>D76*E76</f>
        <v>0</v>
      </c>
      <c r="G76" s="161"/>
    </row>
    <row r="77" spans="1:7" ht="51" x14ac:dyDescent="0.2">
      <c r="A77" s="91" t="s">
        <v>160</v>
      </c>
      <c r="B77" s="196" t="s">
        <v>294</v>
      </c>
      <c r="C77" s="139"/>
      <c r="D77" s="137"/>
      <c r="E77" s="136"/>
      <c r="F77" s="114"/>
      <c r="G77" s="161"/>
    </row>
    <row r="78" spans="1:7" x14ac:dyDescent="0.2">
      <c r="A78" s="91" t="s">
        <v>195</v>
      </c>
      <c r="B78" s="196" t="s">
        <v>49</v>
      </c>
      <c r="C78" s="139" t="s">
        <v>4</v>
      </c>
      <c r="D78" s="137">
        <v>2</v>
      </c>
      <c r="E78" s="136"/>
      <c r="F78" s="114">
        <f>D78*E78</f>
        <v>0</v>
      </c>
      <c r="G78" s="161"/>
    </row>
    <row r="79" spans="1:7" x14ac:dyDescent="0.2">
      <c r="A79" s="91" t="s">
        <v>196</v>
      </c>
      <c r="B79" s="196" t="s">
        <v>48</v>
      </c>
      <c r="C79" s="139" t="s">
        <v>4</v>
      </c>
      <c r="D79" s="137">
        <v>1</v>
      </c>
      <c r="E79" s="136"/>
      <c r="F79" s="114">
        <f>D79*E79</f>
        <v>0</v>
      </c>
      <c r="G79" s="161"/>
    </row>
    <row r="80" spans="1:7" ht="25.5" x14ac:dyDescent="0.2">
      <c r="A80" s="91" t="s">
        <v>161</v>
      </c>
      <c r="B80" s="196" t="s">
        <v>295</v>
      </c>
      <c r="C80" s="139" t="s">
        <v>284</v>
      </c>
      <c r="D80" s="137">
        <v>1</v>
      </c>
      <c r="E80" s="136"/>
      <c r="F80" s="114">
        <f>D80*E80</f>
        <v>0</v>
      </c>
      <c r="G80" s="161"/>
    </row>
    <row r="81" spans="1:7" ht="102" x14ac:dyDescent="0.2">
      <c r="A81" s="91" t="s">
        <v>162</v>
      </c>
      <c r="B81" s="196" t="s">
        <v>296</v>
      </c>
      <c r="C81" s="139" t="s">
        <v>284</v>
      </c>
      <c r="D81" s="137">
        <v>1</v>
      </c>
      <c r="E81" s="136"/>
      <c r="F81" s="114">
        <f>D81*E81</f>
        <v>0</v>
      </c>
      <c r="G81" s="161"/>
    </row>
    <row r="82" spans="1:7" x14ac:dyDescent="0.2">
      <c r="A82" s="91"/>
      <c r="B82" s="199" t="s">
        <v>297</v>
      </c>
      <c r="C82" s="200"/>
      <c r="D82" s="137"/>
      <c r="E82" s="201"/>
      <c r="F82" s="137">
        <f>SUM(F67:F81)</f>
        <v>0</v>
      </c>
      <c r="G82" s="161"/>
    </row>
    <row r="83" spans="1:7" x14ac:dyDescent="0.2">
      <c r="A83" s="91"/>
      <c r="B83" s="193"/>
      <c r="C83" s="139"/>
      <c r="D83" s="137"/>
      <c r="E83" s="136"/>
      <c r="F83" s="114"/>
      <c r="G83" s="161"/>
    </row>
    <row r="84" spans="1:7" s="14" customFormat="1" x14ac:dyDescent="0.2">
      <c r="A84" s="188" t="s">
        <v>178</v>
      </c>
      <c r="B84" s="330" t="s">
        <v>298</v>
      </c>
      <c r="C84" s="330"/>
      <c r="D84" s="179"/>
      <c r="E84" s="191"/>
      <c r="F84" s="192"/>
      <c r="G84" s="164"/>
    </row>
    <row r="85" spans="1:7" ht="178.5" x14ac:dyDescent="0.2">
      <c r="A85" s="91" t="s">
        <v>174</v>
      </c>
      <c r="B85" s="196" t="s">
        <v>299</v>
      </c>
      <c r="C85" s="139" t="s">
        <v>37</v>
      </c>
      <c r="D85" s="137">
        <f>9.6+1.9+5.55+0.55+4.9</f>
        <v>22.5</v>
      </c>
      <c r="E85" s="136"/>
      <c r="F85" s="114">
        <f>D85*E85</f>
        <v>0</v>
      </c>
      <c r="G85" s="161"/>
    </row>
    <row r="86" spans="1:7" ht="38.25" x14ac:dyDescent="0.2">
      <c r="A86" s="91" t="s">
        <v>159</v>
      </c>
      <c r="B86" s="196" t="s">
        <v>300</v>
      </c>
      <c r="C86" s="139"/>
      <c r="D86" s="137"/>
      <c r="E86" s="136"/>
      <c r="F86" s="114"/>
      <c r="G86" s="161"/>
    </row>
    <row r="87" spans="1:7" x14ac:dyDescent="0.2">
      <c r="A87" s="91" t="s">
        <v>195</v>
      </c>
      <c r="B87" s="196" t="s">
        <v>301</v>
      </c>
      <c r="C87" s="139" t="s">
        <v>11</v>
      </c>
      <c r="D87" s="137">
        <v>2</v>
      </c>
      <c r="E87" s="136"/>
      <c r="F87" s="114">
        <f>D87*E87</f>
        <v>0</v>
      </c>
      <c r="G87" s="161"/>
    </row>
    <row r="88" spans="1:7" x14ac:dyDescent="0.2">
      <c r="A88" s="91" t="s">
        <v>197</v>
      </c>
      <c r="B88" s="196" t="s">
        <v>302</v>
      </c>
      <c r="C88" s="139" t="s">
        <v>11</v>
      </c>
      <c r="D88" s="137">
        <v>2</v>
      </c>
      <c r="E88" s="136"/>
      <c r="F88" s="114">
        <f>D88*E88</f>
        <v>0</v>
      </c>
      <c r="G88" s="161"/>
    </row>
    <row r="89" spans="1:7" x14ac:dyDescent="0.2">
      <c r="A89" s="91" t="s">
        <v>198</v>
      </c>
      <c r="B89" s="196" t="s">
        <v>303</v>
      </c>
      <c r="C89" s="139" t="s">
        <v>11</v>
      </c>
      <c r="D89" s="137">
        <v>1</v>
      </c>
      <c r="E89" s="136"/>
      <c r="F89" s="114">
        <f>D89*E89</f>
        <v>0</v>
      </c>
      <c r="G89" s="161"/>
    </row>
    <row r="90" spans="1:7" ht="25.5" x14ac:dyDescent="0.2">
      <c r="A90" s="91" t="s">
        <v>304</v>
      </c>
      <c r="B90" s="196" t="s">
        <v>305</v>
      </c>
      <c r="C90" s="139" t="s">
        <v>11</v>
      </c>
      <c r="D90" s="137">
        <v>1</v>
      </c>
      <c r="E90" s="136"/>
      <c r="F90" s="114">
        <f>D90*E90</f>
        <v>0</v>
      </c>
      <c r="G90" s="161"/>
    </row>
    <row r="91" spans="1:7" x14ac:dyDescent="0.2">
      <c r="A91" s="91"/>
      <c r="B91" s="199" t="s">
        <v>306</v>
      </c>
      <c r="C91" s="200"/>
      <c r="D91" s="137"/>
      <c r="E91" s="201"/>
      <c r="F91" s="137">
        <f>SUM(F85:F90)</f>
        <v>0</v>
      </c>
      <c r="G91" s="161"/>
    </row>
    <row r="92" spans="1:7" x14ac:dyDescent="0.2">
      <c r="A92" s="91"/>
      <c r="B92" s="193"/>
      <c r="C92" s="139"/>
      <c r="D92" s="137"/>
      <c r="E92" s="136"/>
      <c r="F92" s="114"/>
      <c r="G92" s="161"/>
    </row>
    <row r="93" spans="1:7" s="14" customFormat="1" x14ac:dyDescent="0.2">
      <c r="A93" s="188" t="s">
        <v>179</v>
      </c>
      <c r="B93" s="189" t="s">
        <v>187</v>
      </c>
      <c r="C93" s="190"/>
      <c r="D93" s="179"/>
      <c r="E93" s="191"/>
      <c r="F93" s="192"/>
      <c r="G93" s="164"/>
    </row>
    <row r="94" spans="1:7" ht="127.5" x14ac:dyDescent="0.2">
      <c r="A94" s="91" t="s">
        <v>174</v>
      </c>
      <c r="B94" s="196" t="s">
        <v>307</v>
      </c>
      <c r="C94" s="139"/>
      <c r="D94" s="137"/>
      <c r="E94" s="136"/>
      <c r="F94" s="114"/>
      <c r="G94" s="161"/>
    </row>
    <row r="95" spans="1:7" x14ac:dyDescent="0.2">
      <c r="A95" s="91" t="s">
        <v>195</v>
      </c>
      <c r="B95" s="196" t="s">
        <v>50</v>
      </c>
      <c r="C95" s="139" t="s">
        <v>4</v>
      </c>
      <c r="D95" s="137">
        <v>2</v>
      </c>
      <c r="E95" s="136"/>
      <c r="F95" s="114">
        <f t="shared" ref="F95:F101" si="0">D95*E95</f>
        <v>0</v>
      </c>
      <c r="G95" s="161"/>
    </row>
    <row r="96" spans="1:7" ht="76.5" x14ac:dyDescent="0.2">
      <c r="A96" s="91" t="s">
        <v>159</v>
      </c>
      <c r="B96" s="196" t="s">
        <v>308</v>
      </c>
      <c r="C96" s="139" t="s">
        <v>4</v>
      </c>
      <c r="D96" s="137">
        <v>2</v>
      </c>
      <c r="E96" s="136"/>
      <c r="F96" s="114">
        <f t="shared" si="0"/>
        <v>0</v>
      </c>
      <c r="G96" s="161"/>
    </row>
    <row r="97" spans="1:7" ht="89.25" x14ac:dyDescent="0.2">
      <c r="A97" s="91" t="s">
        <v>160</v>
      </c>
      <c r="B97" s="196" t="s">
        <v>309</v>
      </c>
      <c r="C97" s="139" t="s">
        <v>4</v>
      </c>
      <c r="D97" s="137">
        <v>2</v>
      </c>
      <c r="E97" s="136"/>
      <c r="F97" s="114">
        <f t="shared" si="0"/>
        <v>0</v>
      </c>
      <c r="G97" s="161"/>
    </row>
    <row r="98" spans="1:7" ht="63.75" x14ac:dyDescent="0.2">
      <c r="A98" s="91" t="s">
        <v>161</v>
      </c>
      <c r="B98" s="196" t="s">
        <v>310</v>
      </c>
      <c r="C98" s="139" t="s">
        <v>4</v>
      </c>
      <c r="D98" s="137">
        <v>2</v>
      </c>
      <c r="E98" s="136"/>
      <c r="F98" s="114">
        <f t="shared" si="0"/>
        <v>0</v>
      </c>
      <c r="G98" s="161"/>
    </row>
    <row r="99" spans="1:7" ht="38.25" x14ac:dyDescent="0.2">
      <c r="A99" s="91" t="s">
        <v>162</v>
      </c>
      <c r="B99" s="196" t="s">
        <v>391</v>
      </c>
      <c r="C99" s="139" t="s">
        <v>4</v>
      </c>
      <c r="D99" s="137">
        <v>3</v>
      </c>
      <c r="E99" s="136"/>
      <c r="F99" s="114">
        <f t="shared" si="0"/>
        <v>0</v>
      </c>
      <c r="G99" s="161"/>
    </row>
    <row r="100" spans="1:7" ht="89.25" x14ac:dyDescent="0.2">
      <c r="A100" s="91" t="s">
        <v>163</v>
      </c>
      <c r="B100" s="196" t="s">
        <v>311</v>
      </c>
      <c r="C100" s="139" t="s">
        <v>4</v>
      </c>
      <c r="D100" s="137">
        <v>1</v>
      </c>
      <c r="E100" s="136"/>
      <c r="F100" s="114">
        <f t="shared" si="0"/>
        <v>0</v>
      </c>
      <c r="G100" s="161"/>
    </row>
    <row r="101" spans="1:7" ht="76.5" x14ac:dyDescent="0.2">
      <c r="A101" s="91" t="s">
        <v>164</v>
      </c>
      <c r="B101" s="196" t="s">
        <v>312</v>
      </c>
      <c r="C101" s="139" t="s">
        <v>4</v>
      </c>
      <c r="D101" s="137">
        <v>1</v>
      </c>
      <c r="E101" s="136"/>
      <c r="F101" s="114">
        <f t="shared" si="0"/>
        <v>0</v>
      </c>
      <c r="G101" s="161"/>
    </row>
    <row r="102" spans="1:7" ht="38.25" x14ac:dyDescent="0.2">
      <c r="A102" s="91" t="s">
        <v>165</v>
      </c>
      <c r="B102" s="196" t="s">
        <v>313</v>
      </c>
      <c r="C102" s="139"/>
      <c r="D102" s="137"/>
      <c r="E102" s="136"/>
      <c r="F102" s="114"/>
      <c r="G102" s="161"/>
    </row>
    <row r="103" spans="1:7" ht="25.5" x14ac:dyDescent="0.2">
      <c r="A103" s="91" t="s">
        <v>195</v>
      </c>
      <c r="B103" s="196" t="s">
        <v>51</v>
      </c>
      <c r="C103" s="139" t="s">
        <v>4</v>
      </c>
      <c r="D103" s="137">
        <v>2</v>
      </c>
      <c r="E103" s="136"/>
      <c r="F103" s="114">
        <f t="shared" ref="F103:F109" si="1">D103*E103</f>
        <v>0</v>
      </c>
      <c r="G103" s="161"/>
    </row>
    <row r="104" spans="1:7" x14ac:dyDescent="0.2">
      <c r="A104" s="91" t="s">
        <v>196</v>
      </c>
      <c r="B104" s="196" t="s">
        <v>52</v>
      </c>
      <c r="C104" s="139" t="s">
        <v>4</v>
      </c>
      <c r="D104" s="137">
        <v>2</v>
      </c>
      <c r="E104" s="136"/>
      <c r="F104" s="114">
        <f t="shared" si="1"/>
        <v>0</v>
      </c>
      <c r="G104" s="161"/>
    </row>
    <row r="105" spans="1:7" x14ac:dyDescent="0.2">
      <c r="A105" s="91" t="s">
        <v>197</v>
      </c>
      <c r="B105" s="196" t="s">
        <v>53</v>
      </c>
      <c r="C105" s="139" t="s">
        <v>4</v>
      </c>
      <c r="D105" s="137">
        <v>2</v>
      </c>
      <c r="E105" s="136"/>
      <c r="F105" s="114">
        <f t="shared" si="1"/>
        <v>0</v>
      </c>
      <c r="G105" s="161"/>
    </row>
    <row r="106" spans="1:7" x14ac:dyDescent="0.2">
      <c r="A106" s="91" t="s">
        <v>198</v>
      </c>
      <c r="B106" s="196" t="s">
        <v>54</v>
      </c>
      <c r="C106" s="139" t="s">
        <v>4</v>
      </c>
      <c r="D106" s="137">
        <v>2</v>
      </c>
      <c r="E106" s="136"/>
      <c r="F106" s="114">
        <f t="shared" si="1"/>
        <v>0</v>
      </c>
      <c r="G106" s="161"/>
    </row>
    <row r="107" spans="1:7" x14ac:dyDescent="0.2">
      <c r="A107" s="91" t="s">
        <v>304</v>
      </c>
      <c r="B107" s="196" t="s">
        <v>55</v>
      </c>
      <c r="C107" s="139" t="s">
        <v>4</v>
      </c>
      <c r="D107" s="137">
        <v>2</v>
      </c>
      <c r="E107" s="136"/>
      <c r="F107" s="114">
        <f t="shared" si="1"/>
        <v>0</v>
      </c>
      <c r="G107" s="161"/>
    </row>
    <row r="108" spans="1:7" x14ac:dyDescent="0.2">
      <c r="A108" s="91" t="s">
        <v>364</v>
      </c>
      <c r="B108" s="196" t="s">
        <v>56</v>
      </c>
      <c r="C108" s="139" t="s">
        <v>4</v>
      </c>
      <c r="D108" s="137">
        <v>2</v>
      </c>
      <c r="E108" s="136"/>
      <c r="F108" s="114">
        <f t="shared" si="1"/>
        <v>0</v>
      </c>
      <c r="G108" s="161"/>
    </row>
    <row r="109" spans="1:7" x14ac:dyDescent="0.2">
      <c r="A109" s="91" t="s">
        <v>388</v>
      </c>
      <c r="B109" s="196" t="s">
        <v>57</v>
      </c>
      <c r="C109" s="139" t="s">
        <v>4</v>
      </c>
      <c r="D109" s="137">
        <v>2</v>
      </c>
      <c r="E109" s="136"/>
      <c r="F109" s="114">
        <f t="shared" si="1"/>
        <v>0</v>
      </c>
      <c r="G109" s="161"/>
    </row>
    <row r="110" spans="1:7" x14ac:dyDescent="0.2">
      <c r="A110" s="91"/>
      <c r="B110" s="328" t="s">
        <v>314</v>
      </c>
      <c r="C110" s="328"/>
      <c r="D110" s="137"/>
      <c r="E110" s="201"/>
      <c r="F110" s="137">
        <f>SUM(F94:F109)</f>
        <v>0</v>
      </c>
      <c r="G110" s="161"/>
    </row>
    <row r="111" spans="1:7" x14ac:dyDescent="0.2">
      <c r="A111" s="91"/>
      <c r="B111" s="193"/>
      <c r="C111" s="139"/>
      <c r="D111" s="137"/>
      <c r="E111" s="136"/>
      <c r="F111" s="114"/>
      <c r="G111" s="161"/>
    </row>
    <row r="112" spans="1:7" s="14" customFormat="1" x14ac:dyDescent="0.2">
      <c r="A112" s="188" t="s">
        <v>180</v>
      </c>
      <c r="B112" s="189" t="s">
        <v>188</v>
      </c>
      <c r="C112" s="190"/>
      <c r="D112" s="179"/>
      <c r="E112" s="191"/>
      <c r="F112" s="192"/>
      <c r="G112" s="164"/>
    </row>
    <row r="113" spans="1:7" ht="25.5" x14ac:dyDescent="0.2">
      <c r="A113" s="91" t="s">
        <v>174</v>
      </c>
      <c r="B113" s="196" t="s">
        <v>394</v>
      </c>
      <c r="C113" s="139"/>
      <c r="D113" s="137"/>
      <c r="E113" s="136"/>
      <c r="F113" s="114"/>
      <c r="G113" s="161"/>
    </row>
    <row r="114" spans="1:7" x14ac:dyDescent="0.2">
      <c r="A114" s="91" t="s">
        <v>195</v>
      </c>
      <c r="B114" s="196" t="s">
        <v>395</v>
      </c>
      <c r="C114" s="139" t="s">
        <v>11</v>
      </c>
      <c r="D114" s="137">
        <v>2</v>
      </c>
      <c r="E114" s="136"/>
      <c r="F114" s="114">
        <f>D114*E114</f>
        <v>0</v>
      </c>
      <c r="G114" s="161"/>
    </row>
    <row r="115" spans="1:7" x14ac:dyDescent="0.2">
      <c r="A115" s="91" t="s">
        <v>196</v>
      </c>
      <c r="B115" s="196" t="s">
        <v>396</v>
      </c>
      <c r="C115" s="139" t="s">
        <v>11</v>
      </c>
      <c r="D115" s="137">
        <v>1</v>
      </c>
      <c r="E115" s="136"/>
      <c r="F115" s="114">
        <f>D115*E115</f>
        <v>0</v>
      </c>
      <c r="G115" s="161"/>
    </row>
    <row r="116" spans="1:7" ht="114.75" x14ac:dyDescent="0.2">
      <c r="A116" s="91" t="s">
        <v>159</v>
      </c>
      <c r="B116" s="196" t="s">
        <v>315</v>
      </c>
      <c r="C116" s="139" t="s">
        <v>191</v>
      </c>
      <c r="D116" s="137">
        <v>1</v>
      </c>
      <c r="E116" s="136"/>
      <c r="F116" s="114">
        <f>D116*E116</f>
        <v>0</v>
      </c>
      <c r="G116" s="161"/>
    </row>
    <row r="117" spans="1:7" x14ac:dyDescent="0.2">
      <c r="A117" s="91"/>
      <c r="B117" s="328" t="s">
        <v>316</v>
      </c>
      <c r="C117" s="328"/>
      <c r="D117" s="137"/>
      <c r="E117" s="201"/>
      <c r="F117" s="137">
        <f>SUM(F113:F116)</f>
        <v>0</v>
      </c>
      <c r="G117" s="161"/>
    </row>
    <row r="118" spans="1:7" s="8" customFormat="1" x14ac:dyDescent="0.2">
      <c r="A118" s="202"/>
      <c r="B118" s="203"/>
      <c r="C118" s="138"/>
      <c r="D118" s="115"/>
      <c r="E118" s="114"/>
      <c r="F118" s="114"/>
      <c r="G118" s="161"/>
    </row>
    <row r="119" spans="1:7" ht="15.75" x14ac:dyDescent="0.2">
      <c r="A119" s="91"/>
      <c r="B119" s="204" t="s">
        <v>110</v>
      </c>
      <c r="C119" s="139"/>
      <c r="D119" s="137"/>
      <c r="E119" s="136"/>
      <c r="F119" s="114"/>
      <c r="G119" s="161"/>
    </row>
    <row r="120" spans="1:7" x14ac:dyDescent="0.2">
      <c r="A120" s="91"/>
      <c r="B120" s="114"/>
      <c r="C120" s="139"/>
      <c r="D120" s="137"/>
      <c r="E120" s="136"/>
      <c r="F120" s="114"/>
      <c r="G120" s="161"/>
    </row>
    <row r="121" spans="1:7" customFormat="1" ht="15" x14ac:dyDescent="0.25">
      <c r="A121" s="55" t="s">
        <v>155</v>
      </c>
      <c r="B121" s="327" t="str">
        <f>B5</f>
        <v>PRIPREMNI I ZEMLJANI RADOVI</v>
      </c>
      <c r="C121" s="327"/>
      <c r="D121" s="137"/>
      <c r="E121" s="137"/>
      <c r="F121" s="113">
        <f>F33</f>
        <v>0</v>
      </c>
    </row>
    <row r="122" spans="1:7" customFormat="1" ht="15" x14ac:dyDescent="0.25">
      <c r="A122" s="55" t="s">
        <v>156</v>
      </c>
      <c r="B122" s="327" t="str">
        <f>B35</f>
        <v>BETONSKI RADOVI</v>
      </c>
      <c r="C122" s="327"/>
      <c r="D122" s="137"/>
      <c r="E122" s="138"/>
      <c r="F122" s="114">
        <f>F42</f>
        <v>0</v>
      </c>
    </row>
    <row r="123" spans="1:7" customFormat="1" ht="15" x14ac:dyDescent="0.25">
      <c r="A123" s="55" t="s">
        <v>175</v>
      </c>
      <c r="B123" s="327" t="str">
        <f>B44</f>
        <v>MONTAŽNI RADOVI - FEKALNA KANALIZACIJA</v>
      </c>
      <c r="C123" s="327"/>
      <c r="D123" s="137"/>
      <c r="E123" s="138"/>
      <c r="F123" s="114">
        <f>F56</f>
        <v>0</v>
      </c>
    </row>
    <row r="124" spans="1:7" customFormat="1" ht="15" x14ac:dyDescent="0.25">
      <c r="A124" s="55" t="s">
        <v>176</v>
      </c>
      <c r="B124" s="327" t="str">
        <f>B58</f>
        <v>MONTAŽNI RADOVI - OBORINSKA KANALIZACIJA</v>
      </c>
      <c r="C124" s="327"/>
      <c r="D124" s="137"/>
      <c r="E124" s="138"/>
      <c r="F124" s="114">
        <f>F64</f>
        <v>0</v>
      </c>
    </row>
    <row r="125" spans="1:7" customFormat="1" ht="15" x14ac:dyDescent="0.25">
      <c r="A125" s="55" t="s">
        <v>177</v>
      </c>
      <c r="B125" s="327" t="str">
        <f>B66</f>
        <v>MONTAŽNI RADOVI - SANITARNA MREŽA</v>
      </c>
      <c r="C125" s="327"/>
      <c r="D125" s="137"/>
      <c r="E125" s="138"/>
      <c r="F125" s="114">
        <f>F82</f>
        <v>0</v>
      </c>
    </row>
    <row r="126" spans="1:7" customFormat="1" ht="15" x14ac:dyDescent="0.25">
      <c r="A126" s="55" t="s">
        <v>178</v>
      </c>
      <c r="B126" s="327" t="str">
        <f>B84</f>
        <v>MONTAŽNI RADOVI - HIDRANTSKA MREŽA</v>
      </c>
      <c r="C126" s="327"/>
      <c r="D126" s="137"/>
      <c r="E126" s="138"/>
      <c r="F126" s="114">
        <f>F91</f>
        <v>0</v>
      </c>
    </row>
    <row r="127" spans="1:7" customFormat="1" ht="15" x14ac:dyDescent="0.25">
      <c r="A127" s="55" t="s">
        <v>179</v>
      </c>
      <c r="B127" s="327" t="str">
        <f>B93</f>
        <v>SANITARNI UREĐAJI I OPREMA</v>
      </c>
      <c r="C127" s="327"/>
      <c r="D127" s="137"/>
      <c r="E127" s="138"/>
      <c r="F127" s="114">
        <f>F110</f>
        <v>0</v>
      </c>
    </row>
    <row r="128" spans="1:7" customFormat="1" ht="15" x14ac:dyDescent="0.25">
      <c r="A128" s="55" t="s">
        <v>180</v>
      </c>
      <c r="B128" s="327" t="str">
        <f>B112</f>
        <v>ZAVRŠNI RADOVI</v>
      </c>
      <c r="C128" s="327"/>
      <c r="D128" s="137"/>
      <c r="E128" s="138"/>
      <c r="F128" s="114">
        <f>F117</f>
        <v>0</v>
      </c>
    </row>
    <row r="129" spans="1:6" customFormat="1" ht="15" x14ac:dyDescent="0.25">
      <c r="A129" s="131"/>
      <c r="B129" s="326" t="s">
        <v>317</v>
      </c>
      <c r="C129" s="326"/>
      <c r="D129" s="137"/>
      <c r="E129" s="138"/>
      <c r="F129" s="115">
        <f>SUM(F121:F128)</f>
        <v>0</v>
      </c>
    </row>
    <row r="130" spans="1:6" s="8" customFormat="1" x14ac:dyDescent="0.2">
      <c r="A130" s="165"/>
      <c r="B130" s="166"/>
      <c r="C130" s="167"/>
      <c r="D130" s="168"/>
      <c r="E130" s="169"/>
      <c r="F130" s="169"/>
    </row>
    <row r="131" spans="1:6" s="8" customFormat="1" x14ac:dyDescent="0.2">
      <c r="A131" s="53"/>
      <c r="B131" s="32"/>
      <c r="C131" s="56"/>
      <c r="D131" s="94"/>
    </row>
    <row r="132" spans="1:6" s="8" customFormat="1" x14ac:dyDescent="0.2">
      <c r="A132" s="53"/>
      <c r="B132" s="32"/>
      <c r="C132" s="56"/>
      <c r="D132" s="94"/>
    </row>
    <row r="133" spans="1:6" s="8" customFormat="1" x14ac:dyDescent="0.2">
      <c r="A133" s="53"/>
      <c r="B133" s="32"/>
      <c r="C133" s="56"/>
      <c r="D133" s="94"/>
    </row>
    <row r="134" spans="1:6" s="8" customFormat="1" x14ac:dyDescent="0.2">
      <c r="A134" s="53"/>
      <c r="B134" s="32"/>
      <c r="C134" s="56"/>
      <c r="D134" s="94"/>
    </row>
    <row r="135" spans="1:6" s="8" customFormat="1" x14ac:dyDescent="0.2">
      <c r="A135" s="53"/>
      <c r="B135" s="32"/>
      <c r="C135" s="56"/>
      <c r="D135" s="94"/>
    </row>
    <row r="136" spans="1:6" s="8" customFormat="1" x14ac:dyDescent="0.2">
      <c r="A136" s="53"/>
      <c r="B136" s="32"/>
      <c r="C136" s="56"/>
      <c r="D136" s="94"/>
    </row>
    <row r="137" spans="1:6" s="8" customFormat="1" x14ac:dyDescent="0.2">
      <c r="A137" s="53"/>
      <c r="B137" s="32"/>
      <c r="C137" s="56"/>
      <c r="D137" s="94"/>
    </row>
    <row r="138" spans="1:6" s="8" customFormat="1" x14ac:dyDescent="0.2">
      <c r="A138" s="53"/>
      <c r="B138" s="32"/>
      <c r="C138" s="56"/>
      <c r="D138" s="94"/>
    </row>
    <row r="139" spans="1:6" s="8" customFormat="1" x14ac:dyDescent="0.2">
      <c r="A139" s="53"/>
      <c r="B139" s="32"/>
      <c r="C139" s="56"/>
      <c r="D139" s="94"/>
    </row>
    <row r="140" spans="1:6" s="8" customFormat="1" x14ac:dyDescent="0.2">
      <c r="A140" s="53"/>
      <c r="B140" s="32"/>
      <c r="C140" s="56"/>
      <c r="D140" s="94"/>
    </row>
    <row r="141" spans="1:6" s="8" customFormat="1" x14ac:dyDescent="0.2">
      <c r="A141" s="53"/>
      <c r="B141" s="32"/>
      <c r="C141" s="56"/>
      <c r="D141" s="94"/>
    </row>
    <row r="142" spans="1:6" s="8" customFormat="1" x14ac:dyDescent="0.2">
      <c r="A142" s="53"/>
      <c r="B142" s="32"/>
      <c r="C142" s="56"/>
      <c r="D142" s="94"/>
    </row>
    <row r="143" spans="1:6" s="8" customFormat="1" x14ac:dyDescent="0.2">
      <c r="A143" s="53"/>
      <c r="B143" s="32"/>
      <c r="C143" s="56"/>
      <c r="D143" s="94"/>
    </row>
    <row r="144" spans="1:6" s="8" customFormat="1" x14ac:dyDescent="0.2">
      <c r="A144" s="53"/>
      <c r="B144" s="32"/>
      <c r="C144" s="56"/>
      <c r="D144" s="94"/>
    </row>
    <row r="145" spans="1:4" s="8" customFormat="1" x14ac:dyDescent="0.2">
      <c r="A145" s="53"/>
      <c r="B145" s="32"/>
      <c r="C145" s="56"/>
      <c r="D145" s="94"/>
    </row>
    <row r="146" spans="1:4" s="8" customFormat="1" x14ac:dyDescent="0.2">
      <c r="A146" s="53"/>
      <c r="B146" s="32"/>
      <c r="C146" s="56"/>
      <c r="D146" s="94"/>
    </row>
    <row r="147" spans="1:4" s="8" customFormat="1" x14ac:dyDescent="0.2">
      <c r="A147" s="53"/>
      <c r="B147" s="32"/>
      <c r="C147" s="56"/>
      <c r="D147" s="94"/>
    </row>
    <row r="148" spans="1:4" s="8" customFormat="1" x14ac:dyDescent="0.2">
      <c r="A148" s="53"/>
      <c r="B148" s="32"/>
      <c r="C148" s="56"/>
      <c r="D148" s="94"/>
    </row>
    <row r="149" spans="1:4" s="8" customFormat="1" x14ac:dyDescent="0.2">
      <c r="A149" s="53"/>
      <c r="B149" s="32"/>
      <c r="C149" s="56"/>
      <c r="D149" s="94"/>
    </row>
    <row r="150" spans="1:4" s="8" customFormat="1" x14ac:dyDescent="0.2">
      <c r="A150" s="53"/>
      <c r="B150" s="32"/>
      <c r="C150" s="56"/>
      <c r="D150" s="94"/>
    </row>
    <row r="151" spans="1:4" s="8" customFormat="1" x14ac:dyDescent="0.2">
      <c r="A151" s="53"/>
      <c r="B151" s="32"/>
      <c r="C151" s="56"/>
      <c r="D151" s="94"/>
    </row>
    <row r="152" spans="1:4" s="8" customFormat="1" x14ac:dyDescent="0.2">
      <c r="A152" s="53"/>
      <c r="B152" s="32"/>
      <c r="C152" s="56"/>
      <c r="D152" s="94"/>
    </row>
    <row r="153" spans="1:4" s="8" customFormat="1" x14ac:dyDescent="0.2">
      <c r="A153" s="53"/>
      <c r="B153" s="32"/>
      <c r="C153" s="56"/>
      <c r="D153" s="94"/>
    </row>
    <row r="154" spans="1:4" s="8" customFormat="1" x14ac:dyDescent="0.2">
      <c r="A154" s="53"/>
      <c r="B154" s="32"/>
      <c r="C154" s="56"/>
      <c r="D154" s="94"/>
    </row>
    <row r="155" spans="1:4" s="8" customFormat="1" x14ac:dyDescent="0.2">
      <c r="A155" s="53"/>
      <c r="B155" s="32"/>
      <c r="C155" s="56"/>
      <c r="D155" s="94"/>
    </row>
    <row r="156" spans="1:4" s="8" customFormat="1" x14ac:dyDescent="0.2">
      <c r="A156" s="53"/>
      <c r="B156" s="32"/>
      <c r="C156" s="56"/>
      <c r="D156" s="94"/>
    </row>
    <row r="157" spans="1:4" s="8" customFormat="1" x14ac:dyDescent="0.2">
      <c r="A157" s="53"/>
      <c r="B157" s="32"/>
      <c r="C157" s="56"/>
      <c r="D157" s="94"/>
    </row>
    <row r="158" spans="1:4" s="8" customFormat="1" x14ac:dyDescent="0.2">
      <c r="A158" s="53"/>
      <c r="B158" s="32"/>
      <c r="C158" s="56"/>
      <c r="D158" s="94"/>
    </row>
    <row r="159" spans="1:4" s="8" customFormat="1" x14ac:dyDescent="0.2">
      <c r="A159" s="53"/>
      <c r="B159" s="32"/>
      <c r="C159" s="56"/>
      <c r="D159" s="94"/>
    </row>
    <row r="160" spans="1:4" s="8" customFormat="1" x14ac:dyDescent="0.2">
      <c r="A160" s="53"/>
      <c r="B160" s="32"/>
      <c r="C160" s="56"/>
      <c r="D160" s="94"/>
    </row>
    <row r="161" spans="1:4" s="8" customFormat="1" x14ac:dyDescent="0.2">
      <c r="A161" s="53"/>
      <c r="B161" s="32"/>
      <c r="C161" s="56"/>
      <c r="D161" s="94"/>
    </row>
    <row r="162" spans="1:4" s="8" customFormat="1" x14ac:dyDescent="0.2">
      <c r="A162" s="53"/>
      <c r="B162" s="32"/>
      <c r="C162" s="56"/>
      <c r="D162" s="94"/>
    </row>
    <row r="163" spans="1:4" s="8" customFormat="1" x14ac:dyDescent="0.2">
      <c r="A163" s="53"/>
      <c r="B163" s="32"/>
      <c r="C163" s="56"/>
      <c r="D163" s="94"/>
    </row>
    <row r="164" spans="1:4" s="8" customFormat="1" x14ac:dyDescent="0.2">
      <c r="A164" s="53"/>
      <c r="B164" s="32"/>
      <c r="C164" s="56"/>
      <c r="D164" s="94"/>
    </row>
    <row r="165" spans="1:4" s="8" customFormat="1" x14ac:dyDescent="0.2">
      <c r="A165" s="53"/>
      <c r="B165" s="32"/>
      <c r="C165" s="56"/>
      <c r="D165" s="94"/>
    </row>
    <row r="166" spans="1:4" s="8" customFormat="1" x14ac:dyDescent="0.2">
      <c r="A166" s="53"/>
      <c r="B166" s="32"/>
      <c r="C166" s="56"/>
      <c r="D166" s="94"/>
    </row>
    <row r="167" spans="1:4" s="8" customFormat="1" x14ac:dyDescent="0.2">
      <c r="A167" s="53"/>
      <c r="B167" s="32"/>
      <c r="C167" s="56"/>
      <c r="D167" s="94"/>
    </row>
    <row r="168" spans="1:4" s="8" customFormat="1" x14ac:dyDescent="0.2">
      <c r="A168" s="53"/>
      <c r="B168" s="32"/>
      <c r="C168" s="56"/>
      <c r="D168" s="94"/>
    </row>
    <row r="169" spans="1:4" s="8" customFormat="1" x14ac:dyDescent="0.2">
      <c r="A169" s="53"/>
      <c r="B169" s="32"/>
      <c r="C169" s="56"/>
      <c r="D169" s="94"/>
    </row>
    <row r="170" spans="1:4" s="8" customFormat="1" x14ac:dyDescent="0.2">
      <c r="A170" s="53"/>
      <c r="B170" s="32"/>
      <c r="C170" s="56"/>
      <c r="D170" s="94"/>
    </row>
    <row r="171" spans="1:4" s="8" customFormat="1" x14ac:dyDescent="0.2">
      <c r="A171" s="53"/>
      <c r="B171" s="32"/>
      <c r="C171" s="56"/>
      <c r="D171" s="94"/>
    </row>
    <row r="172" spans="1:4" s="8" customFormat="1" x14ac:dyDescent="0.2">
      <c r="A172" s="53"/>
      <c r="B172" s="32"/>
      <c r="C172" s="56"/>
      <c r="D172" s="94"/>
    </row>
    <row r="173" spans="1:4" s="8" customFormat="1" x14ac:dyDescent="0.2">
      <c r="A173" s="53"/>
      <c r="B173" s="32"/>
      <c r="C173" s="56"/>
      <c r="D173" s="94"/>
    </row>
    <row r="174" spans="1:4" s="8" customFormat="1" x14ac:dyDescent="0.2">
      <c r="A174" s="53"/>
      <c r="B174" s="32"/>
      <c r="C174" s="56"/>
      <c r="D174" s="94"/>
    </row>
    <row r="175" spans="1:4" s="8" customFormat="1" x14ac:dyDescent="0.2">
      <c r="A175" s="53"/>
      <c r="B175" s="32"/>
      <c r="C175" s="56"/>
      <c r="D175" s="94"/>
    </row>
    <row r="176" spans="1:4" s="8" customFormat="1" x14ac:dyDescent="0.2">
      <c r="A176" s="53"/>
      <c r="B176" s="32"/>
      <c r="C176" s="56"/>
      <c r="D176" s="94"/>
    </row>
    <row r="177" spans="1:4" s="8" customFormat="1" x14ac:dyDescent="0.2">
      <c r="A177" s="53"/>
      <c r="B177" s="32"/>
      <c r="C177" s="56"/>
      <c r="D177" s="94"/>
    </row>
    <row r="178" spans="1:4" s="8" customFormat="1" x14ac:dyDescent="0.2">
      <c r="A178" s="53"/>
      <c r="B178" s="32"/>
      <c r="C178" s="56"/>
      <c r="D178" s="94"/>
    </row>
    <row r="179" spans="1:4" s="8" customFormat="1" x14ac:dyDescent="0.2">
      <c r="A179" s="53"/>
      <c r="B179" s="32"/>
      <c r="C179" s="56"/>
      <c r="D179" s="94"/>
    </row>
    <row r="180" spans="1:4" s="8" customFormat="1" x14ac:dyDescent="0.2">
      <c r="A180" s="53"/>
      <c r="B180" s="32"/>
      <c r="C180" s="56"/>
      <c r="D180" s="94"/>
    </row>
    <row r="181" spans="1:4" s="8" customFormat="1" x14ac:dyDescent="0.2">
      <c r="A181" s="53"/>
      <c r="B181" s="32"/>
      <c r="C181" s="56"/>
      <c r="D181" s="94"/>
    </row>
    <row r="182" spans="1:4" s="8" customFormat="1" x14ac:dyDescent="0.2">
      <c r="A182" s="53"/>
      <c r="B182" s="32"/>
      <c r="C182" s="56"/>
      <c r="D182" s="94"/>
    </row>
    <row r="183" spans="1:4" s="8" customFormat="1" x14ac:dyDescent="0.2">
      <c r="A183" s="53"/>
      <c r="B183" s="32"/>
      <c r="C183" s="56"/>
      <c r="D183" s="94"/>
    </row>
    <row r="184" spans="1:4" s="8" customFormat="1" x14ac:dyDescent="0.2">
      <c r="A184" s="53"/>
      <c r="B184" s="32"/>
      <c r="C184" s="56"/>
      <c r="D184" s="94"/>
    </row>
    <row r="185" spans="1:4" s="8" customFormat="1" x14ac:dyDescent="0.2">
      <c r="A185" s="53"/>
      <c r="B185" s="32"/>
      <c r="C185" s="56"/>
      <c r="D185" s="94"/>
    </row>
    <row r="186" spans="1:4" s="8" customFormat="1" x14ac:dyDescent="0.2">
      <c r="A186" s="53"/>
      <c r="B186" s="32"/>
      <c r="C186" s="56"/>
      <c r="D186" s="94"/>
    </row>
    <row r="187" spans="1:4" s="8" customFormat="1" x14ac:dyDescent="0.2">
      <c r="A187" s="53"/>
      <c r="B187" s="32"/>
      <c r="C187" s="56"/>
      <c r="D187" s="94"/>
    </row>
    <row r="188" spans="1:4" s="8" customFormat="1" x14ac:dyDescent="0.2">
      <c r="A188" s="53"/>
      <c r="B188" s="32"/>
      <c r="C188" s="56"/>
      <c r="D188" s="94"/>
    </row>
    <row r="189" spans="1:4" s="8" customFormat="1" x14ac:dyDescent="0.2">
      <c r="A189" s="53"/>
      <c r="B189" s="32"/>
      <c r="C189" s="56"/>
      <c r="D189" s="94"/>
    </row>
    <row r="190" spans="1:4" s="8" customFormat="1" x14ac:dyDescent="0.2">
      <c r="A190" s="53"/>
      <c r="B190" s="32"/>
      <c r="C190" s="56"/>
      <c r="D190" s="94"/>
    </row>
    <row r="191" spans="1:4" s="8" customFormat="1" x14ac:dyDescent="0.2">
      <c r="A191" s="53"/>
      <c r="B191" s="32"/>
      <c r="C191" s="56"/>
      <c r="D191" s="94"/>
    </row>
    <row r="192" spans="1:4" s="8" customFormat="1" x14ac:dyDescent="0.2">
      <c r="A192" s="53"/>
      <c r="B192" s="32"/>
      <c r="C192" s="56"/>
      <c r="D192" s="94"/>
    </row>
    <row r="193" spans="1:4" s="8" customFormat="1" x14ac:dyDescent="0.2">
      <c r="A193" s="53"/>
      <c r="B193" s="32"/>
      <c r="C193" s="56"/>
      <c r="D193" s="94"/>
    </row>
    <row r="194" spans="1:4" s="8" customFormat="1" x14ac:dyDescent="0.2">
      <c r="A194" s="53"/>
      <c r="B194" s="32"/>
      <c r="C194" s="56"/>
      <c r="D194" s="94"/>
    </row>
    <row r="195" spans="1:4" s="8" customFormat="1" x14ac:dyDescent="0.2">
      <c r="A195" s="53"/>
      <c r="B195" s="32"/>
      <c r="C195" s="56"/>
      <c r="D195" s="94"/>
    </row>
    <row r="196" spans="1:4" s="8" customFormat="1" x14ac:dyDescent="0.2">
      <c r="A196" s="53"/>
      <c r="B196" s="32"/>
      <c r="C196" s="56"/>
      <c r="D196" s="94"/>
    </row>
    <row r="197" spans="1:4" s="8" customFormat="1" x14ac:dyDescent="0.2">
      <c r="A197" s="53"/>
      <c r="B197" s="32"/>
      <c r="C197" s="56"/>
      <c r="D197" s="94"/>
    </row>
    <row r="198" spans="1:4" s="8" customFormat="1" x14ac:dyDescent="0.2">
      <c r="A198" s="53"/>
      <c r="B198" s="32"/>
      <c r="C198" s="56"/>
      <c r="D198" s="94"/>
    </row>
    <row r="199" spans="1:4" s="8" customFormat="1" x14ac:dyDescent="0.2">
      <c r="A199" s="53"/>
      <c r="B199" s="32"/>
      <c r="C199" s="56"/>
      <c r="D199" s="94"/>
    </row>
    <row r="200" spans="1:4" s="8" customFormat="1" x14ac:dyDescent="0.2">
      <c r="A200" s="53"/>
      <c r="B200" s="32"/>
      <c r="C200" s="56"/>
      <c r="D200" s="94"/>
    </row>
    <row r="201" spans="1:4" s="8" customFormat="1" x14ac:dyDescent="0.2">
      <c r="A201" s="53"/>
      <c r="B201" s="32"/>
      <c r="C201" s="56"/>
      <c r="D201" s="94"/>
    </row>
    <row r="202" spans="1:4" s="8" customFormat="1" x14ac:dyDescent="0.2">
      <c r="A202" s="53"/>
      <c r="B202" s="32"/>
      <c r="C202" s="56"/>
      <c r="D202" s="94"/>
    </row>
    <row r="203" spans="1:4" s="8" customFormat="1" x14ac:dyDescent="0.2">
      <c r="A203" s="53"/>
      <c r="B203" s="32"/>
      <c r="C203" s="56"/>
      <c r="D203" s="94"/>
    </row>
    <row r="204" spans="1:4" s="8" customFormat="1" x14ac:dyDescent="0.2">
      <c r="A204" s="53"/>
      <c r="B204" s="32"/>
      <c r="C204" s="56"/>
      <c r="D204" s="94"/>
    </row>
    <row r="205" spans="1:4" s="8" customFormat="1" x14ac:dyDescent="0.2">
      <c r="A205" s="53"/>
      <c r="B205" s="32"/>
      <c r="C205" s="56"/>
      <c r="D205" s="94"/>
    </row>
    <row r="206" spans="1:4" s="8" customFormat="1" x14ac:dyDescent="0.2">
      <c r="A206" s="53"/>
      <c r="B206" s="32"/>
      <c r="C206" s="56"/>
      <c r="D206" s="94"/>
    </row>
    <row r="207" spans="1:4" s="8" customFormat="1" x14ac:dyDescent="0.2">
      <c r="A207" s="53"/>
      <c r="B207" s="32"/>
      <c r="C207" s="56"/>
      <c r="D207" s="94"/>
    </row>
    <row r="208" spans="1:4" s="8" customFormat="1" x14ac:dyDescent="0.2">
      <c r="A208" s="53"/>
      <c r="B208" s="32"/>
      <c r="C208" s="56"/>
      <c r="D208" s="94"/>
    </row>
    <row r="209" spans="1:4" s="8" customFormat="1" x14ac:dyDescent="0.2">
      <c r="A209" s="53"/>
      <c r="B209" s="32"/>
      <c r="C209" s="56"/>
      <c r="D209" s="94"/>
    </row>
    <row r="210" spans="1:4" s="8" customFormat="1" x14ac:dyDescent="0.2">
      <c r="A210" s="53"/>
      <c r="B210" s="32"/>
      <c r="C210" s="56"/>
      <c r="D210" s="94"/>
    </row>
    <row r="211" spans="1:4" s="8" customFormat="1" x14ac:dyDescent="0.2">
      <c r="A211" s="53"/>
      <c r="B211" s="32"/>
      <c r="C211" s="56"/>
      <c r="D211" s="94"/>
    </row>
    <row r="212" spans="1:4" s="8" customFormat="1" x14ac:dyDescent="0.2">
      <c r="A212" s="53"/>
      <c r="B212" s="32"/>
      <c r="C212" s="56"/>
      <c r="D212" s="94"/>
    </row>
    <row r="213" spans="1:4" s="8" customFormat="1" x14ac:dyDescent="0.2">
      <c r="A213" s="53"/>
      <c r="B213" s="32"/>
      <c r="C213" s="56"/>
      <c r="D213" s="94"/>
    </row>
    <row r="214" spans="1:4" s="8" customFormat="1" x14ac:dyDescent="0.2">
      <c r="A214" s="53"/>
      <c r="B214" s="32"/>
      <c r="C214" s="56"/>
      <c r="D214" s="94"/>
    </row>
    <row r="215" spans="1:4" s="8" customFormat="1" x14ac:dyDescent="0.2">
      <c r="A215" s="53"/>
      <c r="B215" s="32"/>
      <c r="C215" s="56"/>
      <c r="D215" s="94"/>
    </row>
    <row r="216" spans="1:4" s="8" customFormat="1" x14ac:dyDescent="0.2">
      <c r="A216" s="53"/>
      <c r="B216" s="32"/>
      <c r="C216" s="56"/>
      <c r="D216" s="94"/>
    </row>
    <row r="217" spans="1:4" s="8" customFormat="1" x14ac:dyDescent="0.2">
      <c r="A217" s="53"/>
      <c r="B217" s="32"/>
      <c r="C217" s="56"/>
      <c r="D217" s="94"/>
    </row>
    <row r="218" spans="1:4" s="8" customFormat="1" x14ac:dyDescent="0.2">
      <c r="A218" s="53"/>
      <c r="B218" s="32"/>
      <c r="C218" s="56"/>
      <c r="D218" s="94"/>
    </row>
    <row r="219" spans="1:4" s="8" customFormat="1" x14ac:dyDescent="0.2">
      <c r="A219" s="53"/>
      <c r="B219" s="32"/>
      <c r="C219" s="56"/>
      <c r="D219" s="94"/>
    </row>
    <row r="220" spans="1:4" s="8" customFormat="1" x14ac:dyDescent="0.2">
      <c r="A220" s="53"/>
      <c r="B220" s="32"/>
      <c r="C220" s="56"/>
      <c r="D220" s="94"/>
    </row>
    <row r="221" spans="1:4" s="8" customFormat="1" x14ac:dyDescent="0.2">
      <c r="A221" s="53"/>
      <c r="B221" s="32"/>
      <c r="C221" s="56"/>
      <c r="D221" s="94"/>
    </row>
    <row r="222" spans="1:4" s="8" customFormat="1" x14ac:dyDescent="0.2">
      <c r="A222" s="53"/>
      <c r="B222" s="32"/>
      <c r="C222" s="56"/>
      <c r="D222" s="94"/>
    </row>
    <row r="223" spans="1:4" s="8" customFormat="1" x14ac:dyDescent="0.2">
      <c r="A223" s="53"/>
      <c r="B223" s="32"/>
      <c r="C223" s="56"/>
      <c r="D223" s="94"/>
    </row>
    <row r="224" spans="1:4" s="8" customFormat="1" x14ac:dyDescent="0.2">
      <c r="A224" s="53"/>
      <c r="B224" s="32"/>
      <c r="C224" s="56"/>
      <c r="D224" s="94"/>
    </row>
    <row r="225" spans="1:4" s="8" customFormat="1" x14ac:dyDescent="0.2">
      <c r="A225" s="53"/>
      <c r="B225" s="32"/>
      <c r="C225" s="56"/>
      <c r="D225" s="94"/>
    </row>
    <row r="226" spans="1:4" s="8" customFormat="1" x14ac:dyDescent="0.2">
      <c r="A226" s="53"/>
      <c r="B226" s="32"/>
      <c r="C226" s="56"/>
      <c r="D226" s="94"/>
    </row>
    <row r="227" spans="1:4" s="8" customFormat="1" x14ac:dyDescent="0.2">
      <c r="A227" s="53"/>
      <c r="B227" s="32"/>
      <c r="C227" s="56"/>
      <c r="D227" s="94"/>
    </row>
    <row r="228" spans="1:4" s="8" customFormat="1" x14ac:dyDescent="0.2">
      <c r="A228" s="53"/>
      <c r="B228" s="32"/>
      <c r="C228" s="56"/>
      <c r="D228" s="94"/>
    </row>
    <row r="229" spans="1:4" s="8" customFormat="1" x14ac:dyDescent="0.2">
      <c r="A229" s="53"/>
      <c r="B229" s="32"/>
      <c r="C229" s="56"/>
      <c r="D229" s="94"/>
    </row>
    <row r="230" spans="1:4" s="8" customFormat="1" x14ac:dyDescent="0.2">
      <c r="A230" s="53"/>
      <c r="B230" s="32"/>
      <c r="C230" s="56"/>
      <c r="D230" s="94"/>
    </row>
    <row r="231" spans="1:4" s="8" customFormat="1" x14ac:dyDescent="0.2">
      <c r="A231" s="53"/>
      <c r="B231" s="32"/>
      <c r="C231" s="56"/>
      <c r="D231" s="94"/>
    </row>
    <row r="232" spans="1:4" s="8" customFormat="1" x14ac:dyDescent="0.2">
      <c r="A232" s="53"/>
      <c r="B232" s="32"/>
      <c r="C232" s="56"/>
      <c r="D232" s="94"/>
    </row>
    <row r="233" spans="1:4" s="8" customFormat="1" x14ac:dyDescent="0.2">
      <c r="A233" s="53"/>
      <c r="B233" s="32"/>
      <c r="C233" s="56"/>
      <c r="D233" s="94"/>
    </row>
    <row r="234" spans="1:4" s="8" customFormat="1" x14ac:dyDescent="0.2">
      <c r="A234" s="53"/>
      <c r="B234" s="32"/>
      <c r="C234" s="56"/>
      <c r="D234" s="94"/>
    </row>
    <row r="235" spans="1:4" s="8" customFormat="1" x14ac:dyDescent="0.2">
      <c r="A235" s="53"/>
      <c r="B235" s="32"/>
      <c r="C235" s="56"/>
      <c r="D235" s="94"/>
    </row>
    <row r="236" spans="1:4" s="8" customFormat="1" x14ac:dyDescent="0.2">
      <c r="A236" s="53"/>
      <c r="B236" s="32"/>
      <c r="C236" s="56"/>
      <c r="D236" s="94"/>
    </row>
    <row r="237" spans="1:4" s="8" customFormat="1" x14ac:dyDescent="0.2">
      <c r="A237" s="53"/>
      <c r="B237" s="32"/>
      <c r="C237" s="56"/>
      <c r="D237" s="94"/>
    </row>
    <row r="238" spans="1:4" s="8" customFormat="1" x14ac:dyDescent="0.2">
      <c r="A238" s="53"/>
      <c r="B238" s="32"/>
      <c r="C238" s="56"/>
      <c r="D238" s="94"/>
    </row>
    <row r="239" spans="1:4" s="8" customFormat="1" x14ac:dyDescent="0.2">
      <c r="A239" s="53"/>
      <c r="B239" s="32"/>
      <c r="C239" s="56"/>
      <c r="D239" s="94"/>
    </row>
    <row r="240" spans="1:4" s="8" customFormat="1" x14ac:dyDescent="0.2">
      <c r="A240" s="53"/>
      <c r="B240" s="32"/>
      <c r="C240" s="56"/>
      <c r="D240" s="94"/>
    </row>
    <row r="241" spans="1:4" s="8" customFormat="1" x14ac:dyDescent="0.2">
      <c r="A241" s="53"/>
      <c r="B241" s="32"/>
      <c r="C241" s="56"/>
      <c r="D241" s="94"/>
    </row>
    <row r="242" spans="1:4" s="8" customFormat="1" x14ac:dyDescent="0.2">
      <c r="A242" s="53"/>
      <c r="B242" s="32"/>
      <c r="C242" s="56"/>
      <c r="D242" s="94"/>
    </row>
    <row r="243" spans="1:4" s="8" customFormat="1" x14ac:dyDescent="0.2">
      <c r="A243" s="53"/>
      <c r="B243" s="32"/>
      <c r="C243" s="56"/>
      <c r="D243" s="94"/>
    </row>
    <row r="244" spans="1:4" s="8" customFormat="1" x14ac:dyDescent="0.2">
      <c r="A244" s="53"/>
      <c r="B244" s="32"/>
      <c r="C244" s="56"/>
      <c r="D244" s="94"/>
    </row>
    <row r="245" spans="1:4" s="8" customFormat="1" x14ac:dyDescent="0.2">
      <c r="A245" s="53"/>
      <c r="B245" s="32"/>
      <c r="C245" s="56"/>
      <c r="D245" s="94"/>
    </row>
    <row r="246" spans="1:4" s="8" customFormat="1" x14ac:dyDescent="0.2">
      <c r="A246" s="53"/>
      <c r="B246" s="32"/>
      <c r="C246" s="56"/>
      <c r="D246" s="94"/>
    </row>
    <row r="247" spans="1:4" s="8" customFormat="1" x14ac:dyDescent="0.2">
      <c r="A247" s="53"/>
      <c r="B247" s="32"/>
      <c r="C247" s="56"/>
      <c r="D247" s="94"/>
    </row>
    <row r="248" spans="1:4" s="8" customFormat="1" x14ac:dyDescent="0.2">
      <c r="A248" s="53"/>
      <c r="B248" s="32"/>
      <c r="C248" s="56"/>
      <c r="D248" s="94"/>
    </row>
    <row r="249" spans="1:4" s="8" customFormat="1" x14ac:dyDescent="0.2">
      <c r="A249" s="53"/>
      <c r="B249" s="32"/>
      <c r="C249" s="56"/>
      <c r="D249" s="94"/>
    </row>
    <row r="250" spans="1:4" s="8" customFormat="1" x14ac:dyDescent="0.2">
      <c r="A250" s="53"/>
      <c r="B250" s="32"/>
      <c r="C250" s="56"/>
      <c r="D250" s="94"/>
    </row>
    <row r="251" spans="1:4" s="8" customFormat="1" x14ac:dyDescent="0.2">
      <c r="A251" s="53"/>
      <c r="B251" s="32"/>
      <c r="C251" s="56"/>
      <c r="D251" s="94"/>
    </row>
    <row r="252" spans="1:4" s="8" customFormat="1" x14ac:dyDescent="0.2">
      <c r="A252" s="53"/>
      <c r="B252" s="32"/>
      <c r="C252" s="56"/>
      <c r="D252" s="94"/>
    </row>
    <row r="253" spans="1:4" s="8" customFormat="1" x14ac:dyDescent="0.2">
      <c r="A253" s="53"/>
      <c r="B253" s="32"/>
      <c r="C253" s="56"/>
      <c r="D253" s="94"/>
    </row>
    <row r="254" spans="1:4" s="8" customFormat="1" x14ac:dyDescent="0.2">
      <c r="A254" s="53"/>
      <c r="B254" s="32"/>
      <c r="C254" s="56"/>
      <c r="D254" s="94"/>
    </row>
    <row r="255" spans="1:4" s="8" customFormat="1" x14ac:dyDescent="0.2">
      <c r="A255" s="53"/>
      <c r="B255" s="32"/>
      <c r="C255" s="56"/>
      <c r="D255" s="94"/>
    </row>
    <row r="256" spans="1:4" s="8" customFormat="1" x14ac:dyDescent="0.2">
      <c r="A256" s="53"/>
      <c r="B256" s="32"/>
      <c r="C256" s="56"/>
      <c r="D256" s="94"/>
    </row>
    <row r="257" spans="1:4" s="8" customFormat="1" x14ac:dyDescent="0.2">
      <c r="A257" s="53"/>
      <c r="B257" s="32"/>
      <c r="C257" s="56"/>
      <c r="D257" s="94"/>
    </row>
    <row r="258" spans="1:4" s="8" customFormat="1" x14ac:dyDescent="0.2">
      <c r="A258" s="53"/>
      <c r="B258" s="32"/>
      <c r="C258" s="56"/>
      <c r="D258" s="94"/>
    </row>
    <row r="259" spans="1:4" s="8" customFormat="1" x14ac:dyDescent="0.2">
      <c r="A259" s="53"/>
      <c r="B259" s="32"/>
      <c r="C259" s="56"/>
      <c r="D259" s="94"/>
    </row>
    <row r="260" spans="1:4" s="8" customFormat="1" x14ac:dyDescent="0.2">
      <c r="A260" s="53"/>
      <c r="B260" s="32"/>
      <c r="C260" s="56"/>
      <c r="D260" s="94"/>
    </row>
    <row r="261" spans="1:4" s="8" customFormat="1" x14ac:dyDescent="0.2">
      <c r="A261" s="53"/>
      <c r="B261" s="32"/>
      <c r="C261" s="56"/>
      <c r="D261" s="94"/>
    </row>
    <row r="262" spans="1:4" s="8" customFormat="1" x14ac:dyDescent="0.2">
      <c r="A262" s="53"/>
      <c r="B262" s="32"/>
      <c r="C262" s="56"/>
      <c r="D262" s="94"/>
    </row>
    <row r="263" spans="1:4" s="8" customFormat="1" x14ac:dyDescent="0.2">
      <c r="A263" s="53"/>
      <c r="B263" s="32"/>
      <c r="C263" s="56"/>
      <c r="D263" s="94"/>
    </row>
    <row r="264" spans="1:4" s="8" customFormat="1" x14ac:dyDescent="0.2">
      <c r="A264" s="53"/>
      <c r="B264" s="32"/>
      <c r="C264" s="56"/>
      <c r="D264" s="94"/>
    </row>
    <row r="265" spans="1:4" s="8" customFormat="1" x14ac:dyDescent="0.2">
      <c r="A265" s="53"/>
      <c r="B265" s="32"/>
      <c r="C265" s="56"/>
      <c r="D265" s="94"/>
    </row>
    <row r="266" spans="1:4" s="8" customFormat="1" x14ac:dyDescent="0.2">
      <c r="A266" s="53"/>
      <c r="B266" s="32"/>
      <c r="C266" s="56"/>
      <c r="D266" s="94"/>
    </row>
    <row r="267" spans="1:4" s="8" customFormat="1" x14ac:dyDescent="0.2">
      <c r="A267" s="53"/>
      <c r="B267" s="32"/>
      <c r="C267" s="56"/>
      <c r="D267" s="94"/>
    </row>
    <row r="268" spans="1:4" s="8" customFormat="1" x14ac:dyDescent="0.2">
      <c r="A268" s="53"/>
      <c r="B268" s="32"/>
      <c r="C268" s="56"/>
      <c r="D268" s="94"/>
    </row>
    <row r="269" spans="1:4" s="8" customFormat="1" x14ac:dyDescent="0.2">
      <c r="A269" s="53"/>
      <c r="B269" s="32"/>
      <c r="C269" s="56"/>
      <c r="D269" s="94"/>
    </row>
    <row r="270" spans="1:4" s="8" customFormat="1" x14ac:dyDescent="0.2">
      <c r="A270" s="53"/>
      <c r="B270" s="32"/>
      <c r="C270" s="56"/>
      <c r="D270" s="94"/>
    </row>
    <row r="271" spans="1:4" s="8" customFormat="1" x14ac:dyDescent="0.2">
      <c r="A271" s="53"/>
      <c r="B271" s="32"/>
      <c r="C271" s="56"/>
      <c r="D271" s="94"/>
    </row>
    <row r="272" spans="1:4" s="8" customFormat="1" x14ac:dyDescent="0.2">
      <c r="A272" s="53"/>
      <c r="B272" s="32"/>
      <c r="C272" s="56"/>
      <c r="D272" s="94"/>
    </row>
    <row r="273" spans="1:4" s="8" customFormat="1" x14ac:dyDescent="0.2">
      <c r="A273" s="53"/>
      <c r="B273" s="32"/>
      <c r="C273" s="56"/>
      <c r="D273" s="94"/>
    </row>
    <row r="274" spans="1:4" s="8" customFormat="1" x14ac:dyDescent="0.2">
      <c r="A274" s="53"/>
      <c r="B274" s="32"/>
      <c r="C274" s="56"/>
      <c r="D274" s="94"/>
    </row>
    <row r="275" spans="1:4" s="8" customFormat="1" x14ac:dyDescent="0.2">
      <c r="A275" s="53"/>
      <c r="B275" s="32"/>
      <c r="C275" s="56"/>
      <c r="D275" s="94"/>
    </row>
    <row r="276" spans="1:4" s="8" customFormat="1" x14ac:dyDescent="0.2">
      <c r="A276" s="53"/>
      <c r="B276" s="32"/>
      <c r="C276" s="56"/>
      <c r="D276" s="94"/>
    </row>
    <row r="277" spans="1:4" s="8" customFormat="1" x14ac:dyDescent="0.2">
      <c r="A277" s="53"/>
      <c r="B277" s="32"/>
      <c r="C277" s="56"/>
      <c r="D277" s="94"/>
    </row>
    <row r="278" spans="1:4" s="8" customFormat="1" x14ac:dyDescent="0.2">
      <c r="A278" s="53"/>
      <c r="B278" s="32"/>
      <c r="C278" s="56"/>
      <c r="D278" s="94"/>
    </row>
    <row r="279" spans="1:4" s="8" customFormat="1" x14ac:dyDescent="0.2">
      <c r="A279" s="53"/>
      <c r="B279" s="32"/>
      <c r="C279" s="56"/>
      <c r="D279" s="94"/>
    </row>
    <row r="280" spans="1:4" s="8" customFormat="1" x14ac:dyDescent="0.2">
      <c r="A280" s="53"/>
      <c r="B280" s="32"/>
      <c r="C280" s="56"/>
      <c r="D280" s="94"/>
    </row>
    <row r="281" spans="1:4" s="8" customFormat="1" x14ac:dyDescent="0.2">
      <c r="A281" s="53"/>
      <c r="B281" s="32"/>
      <c r="C281" s="56"/>
      <c r="D281" s="94"/>
    </row>
    <row r="282" spans="1:4" s="8" customFormat="1" x14ac:dyDescent="0.2">
      <c r="A282" s="53"/>
      <c r="B282" s="32"/>
      <c r="C282" s="56"/>
      <c r="D282" s="94"/>
    </row>
    <row r="283" spans="1:4" s="8" customFormat="1" x14ac:dyDescent="0.2">
      <c r="A283" s="53"/>
      <c r="B283" s="32"/>
      <c r="C283" s="56"/>
      <c r="D283" s="94"/>
    </row>
    <row r="284" spans="1:4" s="8" customFormat="1" x14ac:dyDescent="0.2">
      <c r="A284" s="53"/>
      <c r="B284" s="32"/>
      <c r="C284" s="56"/>
      <c r="D284" s="94"/>
    </row>
    <row r="285" spans="1:4" s="8" customFormat="1" x14ac:dyDescent="0.2">
      <c r="A285" s="53"/>
      <c r="B285" s="32"/>
      <c r="C285" s="56"/>
      <c r="D285" s="94"/>
    </row>
    <row r="286" spans="1:4" s="8" customFormat="1" x14ac:dyDescent="0.2">
      <c r="A286" s="53"/>
      <c r="B286" s="32"/>
      <c r="C286" s="56"/>
      <c r="D286" s="94"/>
    </row>
    <row r="287" spans="1:4" s="8" customFormat="1" x14ac:dyDescent="0.2">
      <c r="A287" s="53"/>
      <c r="B287" s="32"/>
      <c r="C287" s="56"/>
      <c r="D287" s="94"/>
    </row>
    <row r="288" spans="1:4" s="8" customFormat="1" x14ac:dyDescent="0.2">
      <c r="A288" s="53"/>
      <c r="B288" s="32"/>
      <c r="C288" s="56"/>
      <c r="D288" s="94"/>
    </row>
    <row r="289" spans="1:4" s="8" customFormat="1" x14ac:dyDescent="0.2">
      <c r="A289" s="53"/>
      <c r="B289" s="32"/>
      <c r="C289" s="56"/>
      <c r="D289" s="94"/>
    </row>
    <row r="290" spans="1:4" s="8" customFormat="1" x14ac:dyDescent="0.2">
      <c r="A290" s="53"/>
      <c r="B290" s="32"/>
      <c r="C290" s="56"/>
      <c r="D290" s="94"/>
    </row>
    <row r="291" spans="1:4" s="8" customFormat="1" x14ac:dyDescent="0.2">
      <c r="A291" s="53"/>
      <c r="B291" s="32"/>
      <c r="C291" s="56"/>
      <c r="D291" s="94"/>
    </row>
    <row r="292" spans="1:4" s="8" customFormat="1" x14ac:dyDescent="0.2">
      <c r="A292" s="53"/>
      <c r="B292" s="32"/>
      <c r="C292" s="56"/>
      <c r="D292" s="94"/>
    </row>
    <row r="293" spans="1:4" s="8" customFormat="1" x14ac:dyDescent="0.2">
      <c r="A293" s="53"/>
      <c r="B293" s="32"/>
      <c r="C293" s="56"/>
      <c r="D293" s="94"/>
    </row>
    <row r="294" spans="1:4" s="8" customFormat="1" x14ac:dyDescent="0.2">
      <c r="A294" s="53"/>
      <c r="B294" s="32"/>
      <c r="C294" s="56"/>
      <c r="D294" s="94"/>
    </row>
    <row r="295" spans="1:4" s="8" customFormat="1" x14ac:dyDescent="0.2">
      <c r="A295" s="53"/>
      <c r="B295" s="32"/>
      <c r="C295" s="56"/>
      <c r="D295" s="94"/>
    </row>
    <row r="296" spans="1:4" s="8" customFormat="1" x14ac:dyDescent="0.2">
      <c r="A296" s="53"/>
      <c r="B296" s="32"/>
      <c r="C296" s="56"/>
      <c r="D296" s="94"/>
    </row>
    <row r="297" spans="1:4" s="8" customFormat="1" x14ac:dyDescent="0.2">
      <c r="A297" s="53"/>
      <c r="B297" s="32"/>
      <c r="C297" s="56"/>
      <c r="D297" s="94"/>
    </row>
    <row r="298" spans="1:4" s="8" customFormat="1" x14ac:dyDescent="0.2">
      <c r="A298" s="53"/>
      <c r="B298" s="32"/>
      <c r="C298" s="56"/>
      <c r="D298" s="94"/>
    </row>
    <row r="299" spans="1:4" s="8" customFormat="1" x14ac:dyDescent="0.2">
      <c r="A299" s="53"/>
      <c r="B299" s="32"/>
      <c r="C299" s="56"/>
      <c r="D299" s="94"/>
    </row>
    <row r="300" spans="1:4" s="8" customFormat="1" x14ac:dyDescent="0.2">
      <c r="A300" s="53"/>
      <c r="B300" s="32"/>
      <c r="C300" s="56"/>
      <c r="D300" s="94"/>
    </row>
    <row r="301" spans="1:4" s="8" customFormat="1" x14ac:dyDescent="0.2">
      <c r="A301" s="53"/>
      <c r="B301" s="32"/>
      <c r="C301" s="56"/>
      <c r="D301" s="94"/>
    </row>
    <row r="302" spans="1:4" s="8" customFormat="1" x14ac:dyDescent="0.2">
      <c r="A302" s="53"/>
      <c r="B302" s="32"/>
      <c r="C302" s="56"/>
      <c r="D302" s="94"/>
    </row>
    <row r="303" spans="1:4" s="8" customFormat="1" x14ac:dyDescent="0.2">
      <c r="A303" s="53"/>
      <c r="B303" s="32"/>
      <c r="C303" s="56"/>
      <c r="D303" s="94"/>
    </row>
    <row r="304" spans="1:4" s="8" customFormat="1" x14ac:dyDescent="0.2">
      <c r="A304" s="53"/>
      <c r="B304" s="32"/>
      <c r="C304" s="56"/>
      <c r="D304" s="94"/>
    </row>
    <row r="305" spans="1:4" s="8" customFormat="1" x14ac:dyDescent="0.2">
      <c r="A305" s="53"/>
      <c r="B305" s="32"/>
      <c r="C305" s="56"/>
      <c r="D305" s="94"/>
    </row>
    <row r="306" spans="1:4" s="8" customFormat="1" x14ac:dyDescent="0.2">
      <c r="A306" s="53"/>
      <c r="B306" s="32"/>
      <c r="C306" s="56"/>
      <c r="D306" s="94"/>
    </row>
    <row r="307" spans="1:4" s="8" customFormat="1" x14ac:dyDescent="0.2">
      <c r="A307" s="53"/>
      <c r="B307" s="32"/>
      <c r="C307" s="56"/>
      <c r="D307" s="94"/>
    </row>
    <row r="308" spans="1:4" s="8" customFormat="1" x14ac:dyDescent="0.2">
      <c r="A308" s="53"/>
      <c r="B308" s="32"/>
      <c r="C308" s="56"/>
      <c r="D308" s="94"/>
    </row>
    <row r="309" spans="1:4" s="8" customFormat="1" x14ac:dyDescent="0.2">
      <c r="A309" s="53"/>
      <c r="B309" s="32"/>
      <c r="C309" s="56"/>
      <c r="D309" s="94"/>
    </row>
    <row r="310" spans="1:4" s="8" customFormat="1" x14ac:dyDescent="0.2">
      <c r="A310" s="53"/>
      <c r="B310" s="32"/>
      <c r="C310" s="56"/>
      <c r="D310" s="94"/>
    </row>
    <row r="311" spans="1:4" s="8" customFormat="1" x14ac:dyDescent="0.2">
      <c r="A311" s="53"/>
      <c r="B311" s="32"/>
      <c r="C311" s="56"/>
      <c r="D311" s="94"/>
    </row>
    <row r="312" spans="1:4" s="8" customFormat="1" x14ac:dyDescent="0.2">
      <c r="A312" s="53"/>
      <c r="B312" s="32"/>
      <c r="C312" s="56"/>
      <c r="D312" s="94"/>
    </row>
    <row r="313" spans="1:4" s="8" customFormat="1" x14ac:dyDescent="0.2">
      <c r="A313" s="53"/>
      <c r="B313" s="32"/>
      <c r="C313" s="56"/>
      <c r="D313" s="94"/>
    </row>
    <row r="314" spans="1:4" s="8" customFormat="1" x14ac:dyDescent="0.2">
      <c r="A314" s="53"/>
      <c r="B314" s="32"/>
      <c r="C314" s="56"/>
      <c r="D314" s="94"/>
    </row>
    <row r="315" spans="1:4" s="8" customFormat="1" x14ac:dyDescent="0.2">
      <c r="A315" s="53"/>
      <c r="B315" s="32"/>
      <c r="C315" s="56"/>
      <c r="D315" s="94"/>
    </row>
    <row r="316" spans="1:4" s="8" customFormat="1" x14ac:dyDescent="0.2">
      <c r="A316" s="53"/>
      <c r="B316" s="32"/>
      <c r="C316" s="56"/>
      <c r="D316" s="94"/>
    </row>
    <row r="317" spans="1:4" s="8" customFormat="1" x14ac:dyDescent="0.2">
      <c r="A317" s="53"/>
      <c r="B317" s="32"/>
      <c r="C317" s="56"/>
      <c r="D317" s="94"/>
    </row>
    <row r="318" spans="1:4" s="8" customFormat="1" x14ac:dyDescent="0.2">
      <c r="A318" s="53"/>
      <c r="B318" s="32"/>
      <c r="C318" s="56"/>
      <c r="D318" s="94"/>
    </row>
    <row r="319" spans="1:4" s="8" customFormat="1" x14ac:dyDescent="0.2">
      <c r="A319" s="53"/>
      <c r="B319" s="32"/>
      <c r="C319" s="56"/>
      <c r="D319" s="94"/>
    </row>
    <row r="320" spans="1:4" s="8" customFormat="1" x14ac:dyDescent="0.2">
      <c r="A320" s="53"/>
      <c r="B320" s="32"/>
      <c r="C320" s="56"/>
      <c r="D320" s="94"/>
    </row>
    <row r="321" spans="1:4" s="8" customFormat="1" x14ac:dyDescent="0.2">
      <c r="A321" s="53"/>
      <c r="B321" s="32"/>
      <c r="C321" s="56"/>
      <c r="D321" s="94"/>
    </row>
    <row r="322" spans="1:4" s="8" customFormat="1" x14ac:dyDescent="0.2">
      <c r="A322" s="53"/>
      <c r="B322" s="32"/>
      <c r="C322" s="56"/>
      <c r="D322" s="94"/>
    </row>
    <row r="323" spans="1:4" s="8" customFormat="1" x14ac:dyDescent="0.2">
      <c r="A323" s="53"/>
      <c r="B323" s="32"/>
      <c r="C323" s="56"/>
      <c r="D323" s="94"/>
    </row>
    <row r="324" spans="1:4" s="8" customFormat="1" x14ac:dyDescent="0.2">
      <c r="A324" s="53"/>
      <c r="B324" s="32"/>
      <c r="C324" s="56"/>
      <c r="D324" s="94"/>
    </row>
    <row r="325" spans="1:4" s="8" customFormat="1" x14ac:dyDescent="0.2">
      <c r="A325" s="53"/>
      <c r="B325" s="32"/>
      <c r="C325" s="56"/>
      <c r="D325" s="94"/>
    </row>
    <row r="326" spans="1:4" s="8" customFormat="1" x14ac:dyDescent="0.2">
      <c r="A326" s="53"/>
      <c r="B326" s="32"/>
      <c r="C326" s="56"/>
      <c r="D326" s="94"/>
    </row>
    <row r="327" spans="1:4" s="8" customFormat="1" x14ac:dyDescent="0.2">
      <c r="A327" s="53"/>
      <c r="B327" s="32"/>
      <c r="C327" s="56"/>
      <c r="D327" s="94"/>
    </row>
    <row r="328" spans="1:4" s="8" customFormat="1" x14ac:dyDescent="0.2">
      <c r="A328" s="53"/>
      <c r="B328" s="32"/>
      <c r="C328" s="56"/>
      <c r="D328" s="94"/>
    </row>
    <row r="329" spans="1:4" s="8" customFormat="1" x14ac:dyDescent="0.2">
      <c r="A329" s="53"/>
      <c r="B329" s="32"/>
      <c r="C329" s="56"/>
      <c r="D329" s="94"/>
    </row>
    <row r="330" spans="1:4" s="8" customFormat="1" x14ac:dyDescent="0.2">
      <c r="A330" s="53"/>
      <c r="B330" s="32"/>
      <c r="C330" s="56"/>
      <c r="D330" s="94"/>
    </row>
    <row r="331" spans="1:4" s="8" customFormat="1" x14ac:dyDescent="0.2">
      <c r="A331" s="53"/>
      <c r="B331" s="32"/>
      <c r="C331" s="56"/>
      <c r="D331" s="94"/>
    </row>
    <row r="332" spans="1:4" s="8" customFormat="1" x14ac:dyDescent="0.2">
      <c r="A332" s="53"/>
      <c r="B332" s="32"/>
      <c r="C332" s="56"/>
      <c r="D332" s="94"/>
    </row>
    <row r="333" spans="1:4" s="8" customFormat="1" x14ac:dyDescent="0.2">
      <c r="A333" s="53"/>
      <c r="B333" s="32"/>
      <c r="C333" s="56"/>
      <c r="D333" s="94"/>
    </row>
    <row r="334" spans="1:4" s="8" customFormat="1" x14ac:dyDescent="0.2">
      <c r="A334" s="53"/>
      <c r="B334" s="32"/>
      <c r="C334" s="56"/>
      <c r="D334" s="94"/>
    </row>
    <row r="335" spans="1:4" s="8" customFormat="1" x14ac:dyDescent="0.2">
      <c r="A335" s="53"/>
      <c r="B335" s="32"/>
      <c r="C335" s="56"/>
      <c r="D335" s="94"/>
    </row>
    <row r="336" spans="1:4" s="8" customFormat="1" x14ac:dyDescent="0.2">
      <c r="A336" s="53"/>
      <c r="B336" s="32"/>
      <c r="C336" s="56"/>
      <c r="D336" s="94"/>
    </row>
    <row r="337" spans="1:4" s="8" customFormat="1" x14ac:dyDescent="0.2">
      <c r="A337" s="53"/>
      <c r="B337" s="32"/>
      <c r="C337" s="56"/>
      <c r="D337" s="94"/>
    </row>
    <row r="338" spans="1:4" s="8" customFormat="1" x14ac:dyDescent="0.2">
      <c r="A338" s="53"/>
      <c r="B338" s="32"/>
      <c r="C338" s="56"/>
      <c r="D338" s="94"/>
    </row>
    <row r="339" spans="1:4" s="8" customFormat="1" x14ac:dyDescent="0.2">
      <c r="A339" s="53"/>
      <c r="B339" s="32"/>
      <c r="C339" s="56"/>
      <c r="D339" s="94"/>
    </row>
    <row r="340" spans="1:4" s="8" customFormat="1" x14ac:dyDescent="0.2">
      <c r="A340" s="53"/>
      <c r="B340" s="32"/>
      <c r="C340" s="56"/>
      <c r="D340" s="94"/>
    </row>
    <row r="341" spans="1:4" s="8" customFormat="1" x14ac:dyDescent="0.2">
      <c r="A341" s="53"/>
      <c r="B341" s="32"/>
      <c r="C341" s="56"/>
      <c r="D341" s="94"/>
    </row>
    <row r="342" spans="1:4" s="8" customFormat="1" x14ac:dyDescent="0.2">
      <c r="A342" s="53"/>
      <c r="B342" s="32"/>
      <c r="C342" s="56"/>
      <c r="D342" s="94"/>
    </row>
    <row r="343" spans="1:4" s="8" customFormat="1" x14ac:dyDescent="0.2">
      <c r="A343" s="53"/>
      <c r="B343" s="32"/>
      <c r="C343" s="56"/>
      <c r="D343" s="94"/>
    </row>
    <row r="344" spans="1:4" s="8" customFormat="1" x14ac:dyDescent="0.2">
      <c r="A344" s="53"/>
      <c r="B344" s="32"/>
      <c r="C344" s="56"/>
      <c r="D344" s="94"/>
    </row>
    <row r="345" spans="1:4" s="8" customFormat="1" x14ac:dyDescent="0.2">
      <c r="A345" s="53"/>
      <c r="B345" s="32"/>
      <c r="C345" s="56"/>
      <c r="D345" s="94"/>
    </row>
    <row r="346" spans="1:4" s="8" customFormat="1" x14ac:dyDescent="0.2">
      <c r="A346" s="53"/>
      <c r="B346" s="32"/>
      <c r="C346" s="56"/>
      <c r="D346" s="94"/>
    </row>
    <row r="347" spans="1:4" s="8" customFormat="1" x14ac:dyDescent="0.2">
      <c r="A347" s="53"/>
      <c r="B347" s="32"/>
      <c r="C347" s="56"/>
      <c r="D347" s="94"/>
    </row>
    <row r="348" spans="1:4" s="8" customFormat="1" x14ac:dyDescent="0.2">
      <c r="A348" s="53"/>
      <c r="B348" s="32"/>
      <c r="C348" s="56"/>
      <c r="D348" s="94"/>
    </row>
    <row r="349" spans="1:4" s="8" customFormat="1" x14ac:dyDescent="0.2">
      <c r="A349" s="53"/>
      <c r="B349" s="32"/>
      <c r="C349" s="56"/>
      <c r="D349" s="94"/>
    </row>
    <row r="350" spans="1:4" s="8" customFormat="1" x14ac:dyDescent="0.2">
      <c r="A350" s="53"/>
      <c r="B350" s="32"/>
      <c r="C350" s="56"/>
      <c r="D350" s="94"/>
    </row>
    <row r="351" spans="1:4" s="8" customFormat="1" x14ac:dyDescent="0.2">
      <c r="A351" s="53"/>
      <c r="B351" s="32"/>
      <c r="C351" s="56"/>
      <c r="D351" s="94"/>
    </row>
    <row r="352" spans="1:4" s="8" customFormat="1" x14ac:dyDescent="0.2">
      <c r="A352" s="53"/>
      <c r="B352" s="32"/>
      <c r="C352" s="56"/>
      <c r="D352" s="94"/>
    </row>
    <row r="353" spans="1:4" s="8" customFormat="1" x14ac:dyDescent="0.2">
      <c r="A353" s="53"/>
      <c r="B353" s="32"/>
      <c r="C353" s="56"/>
      <c r="D353" s="94"/>
    </row>
    <row r="354" spans="1:4" s="8" customFormat="1" x14ac:dyDescent="0.2">
      <c r="A354" s="53"/>
      <c r="B354" s="32"/>
      <c r="C354" s="56"/>
      <c r="D354" s="94"/>
    </row>
    <row r="355" spans="1:4" s="8" customFormat="1" x14ac:dyDescent="0.2">
      <c r="A355" s="53"/>
      <c r="B355" s="32"/>
      <c r="C355" s="56"/>
      <c r="D355" s="94"/>
    </row>
    <row r="356" spans="1:4" s="8" customFormat="1" x14ac:dyDescent="0.2">
      <c r="A356" s="53"/>
      <c r="B356" s="32"/>
      <c r="C356" s="56"/>
      <c r="D356" s="94"/>
    </row>
    <row r="357" spans="1:4" s="8" customFormat="1" x14ac:dyDescent="0.2">
      <c r="A357" s="53"/>
      <c r="B357" s="32"/>
      <c r="C357" s="56"/>
      <c r="D357" s="94"/>
    </row>
    <row r="358" spans="1:4" s="8" customFormat="1" x14ac:dyDescent="0.2">
      <c r="A358" s="53"/>
      <c r="B358" s="32"/>
      <c r="C358" s="56"/>
      <c r="D358" s="94"/>
    </row>
    <row r="359" spans="1:4" s="8" customFormat="1" x14ac:dyDescent="0.2">
      <c r="A359" s="53"/>
      <c r="B359" s="32"/>
      <c r="C359" s="56"/>
      <c r="D359" s="94"/>
    </row>
    <row r="360" spans="1:4" s="8" customFormat="1" x14ac:dyDescent="0.2">
      <c r="A360" s="53"/>
      <c r="B360" s="32"/>
      <c r="C360" s="56"/>
      <c r="D360" s="94"/>
    </row>
    <row r="361" spans="1:4" s="8" customFormat="1" x14ac:dyDescent="0.2">
      <c r="A361" s="53"/>
      <c r="B361" s="32"/>
      <c r="C361" s="56"/>
      <c r="D361" s="94"/>
    </row>
    <row r="362" spans="1:4" s="8" customFormat="1" x14ac:dyDescent="0.2">
      <c r="A362" s="53"/>
      <c r="B362" s="32"/>
      <c r="C362" s="56"/>
      <c r="D362" s="94"/>
    </row>
    <row r="363" spans="1:4" s="8" customFormat="1" x14ac:dyDescent="0.2">
      <c r="A363" s="53"/>
      <c r="B363" s="32"/>
      <c r="C363" s="56"/>
      <c r="D363" s="94"/>
    </row>
    <row r="364" spans="1:4" s="8" customFormat="1" x14ac:dyDescent="0.2">
      <c r="A364" s="53"/>
      <c r="B364" s="32"/>
      <c r="C364" s="56"/>
      <c r="D364" s="94"/>
    </row>
    <row r="365" spans="1:4" s="8" customFormat="1" x14ac:dyDescent="0.2">
      <c r="A365" s="53"/>
      <c r="B365" s="32"/>
      <c r="C365" s="56"/>
      <c r="D365" s="94"/>
    </row>
    <row r="366" spans="1:4" s="8" customFormat="1" x14ac:dyDescent="0.2">
      <c r="A366" s="53"/>
      <c r="B366" s="32"/>
      <c r="C366" s="56"/>
      <c r="D366" s="94"/>
    </row>
    <row r="367" spans="1:4" s="8" customFormat="1" x14ac:dyDescent="0.2">
      <c r="A367" s="53"/>
      <c r="B367" s="32"/>
      <c r="C367" s="56"/>
      <c r="D367" s="94"/>
    </row>
    <row r="368" spans="1:4" s="8" customFormat="1" x14ac:dyDescent="0.2">
      <c r="A368" s="53"/>
      <c r="B368" s="32"/>
      <c r="C368" s="56"/>
      <c r="D368" s="94"/>
    </row>
    <row r="369" spans="1:4" s="8" customFormat="1" x14ac:dyDescent="0.2">
      <c r="A369" s="53"/>
      <c r="B369" s="32"/>
      <c r="C369" s="56"/>
      <c r="D369" s="94"/>
    </row>
    <row r="370" spans="1:4" s="8" customFormat="1" x14ac:dyDescent="0.2">
      <c r="A370" s="53"/>
      <c r="B370" s="32"/>
      <c r="C370" s="56"/>
      <c r="D370" s="94"/>
    </row>
    <row r="371" spans="1:4" s="8" customFormat="1" x14ac:dyDescent="0.2">
      <c r="A371" s="53"/>
      <c r="B371" s="32"/>
      <c r="C371" s="56"/>
      <c r="D371" s="94"/>
    </row>
    <row r="372" spans="1:4" s="8" customFormat="1" x14ac:dyDescent="0.2">
      <c r="A372" s="53"/>
      <c r="B372" s="32"/>
      <c r="C372" s="56"/>
      <c r="D372" s="94"/>
    </row>
    <row r="373" spans="1:4" s="8" customFormat="1" x14ac:dyDescent="0.2">
      <c r="A373" s="53"/>
      <c r="B373" s="32"/>
      <c r="C373" s="56"/>
      <c r="D373" s="94"/>
    </row>
    <row r="374" spans="1:4" s="8" customFormat="1" x14ac:dyDescent="0.2">
      <c r="A374" s="53"/>
      <c r="B374" s="32"/>
      <c r="C374" s="56"/>
      <c r="D374" s="94"/>
    </row>
    <row r="375" spans="1:4" s="8" customFormat="1" x14ac:dyDescent="0.2">
      <c r="A375" s="53"/>
      <c r="B375" s="32"/>
      <c r="C375" s="56"/>
      <c r="D375" s="94"/>
    </row>
    <row r="376" spans="1:4" s="8" customFormat="1" x14ac:dyDescent="0.2">
      <c r="A376" s="53"/>
      <c r="B376" s="32"/>
      <c r="C376" s="56"/>
      <c r="D376" s="94"/>
    </row>
    <row r="377" spans="1:4" s="8" customFormat="1" x14ac:dyDescent="0.2">
      <c r="A377" s="53"/>
      <c r="B377" s="32"/>
      <c r="C377" s="56"/>
      <c r="D377" s="94"/>
    </row>
    <row r="378" spans="1:4" s="8" customFormat="1" x14ac:dyDescent="0.2">
      <c r="A378" s="53"/>
      <c r="B378" s="32"/>
      <c r="C378" s="56"/>
      <c r="D378" s="94"/>
    </row>
    <row r="379" spans="1:4" s="8" customFormat="1" x14ac:dyDescent="0.2">
      <c r="A379" s="53"/>
      <c r="B379" s="32"/>
      <c r="C379" s="56"/>
      <c r="D379" s="94"/>
    </row>
    <row r="380" spans="1:4" s="8" customFormat="1" x14ac:dyDescent="0.2">
      <c r="A380" s="53"/>
      <c r="B380" s="32"/>
      <c r="C380" s="56"/>
      <c r="D380" s="94"/>
    </row>
    <row r="381" spans="1:4" s="8" customFormat="1" x14ac:dyDescent="0.2">
      <c r="A381" s="53"/>
      <c r="B381" s="32"/>
      <c r="C381" s="56"/>
      <c r="D381" s="94"/>
    </row>
    <row r="382" spans="1:4" s="8" customFormat="1" x14ac:dyDescent="0.2">
      <c r="A382" s="53"/>
      <c r="B382" s="32"/>
      <c r="C382" s="56"/>
      <c r="D382" s="94"/>
    </row>
    <row r="383" spans="1:4" s="8" customFormat="1" x14ac:dyDescent="0.2">
      <c r="A383" s="53"/>
      <c r="B383" s="32"/>
      <c r="C383" s="56"/>
      <c r="D383" s="94"/>
    </row>
    <row r="384" spans="1:4" s="8" customFormat="1" x14ac:dyDescent="0.2">
      <c r="A384" s="53"/>
      <c r="B384" s="32"/>
      <c r="C384" s="56"/>
      <c r="D384" s="94"/>
    </row>
    <row r="385" spans="1:4" s="8" customFormat="1" x14ac:dyDescent="0.2">
      <c r="A385" s="53"/>
      <c r="B385" s="32"/>
      <c r="C385" s="56"/>
      <c r="D385" s="94"/>
    </row>
    <row r="386" spans="1:4" s="8" customFormat="1" x14ac:dyDescent="0.2">
      <c r="A386" s="53"/>
      <c r="B386" s="32"/>
      <c r="C386" s="56"/>
      <c r="D386" s="94"/>
    </row>
    <row r="387" spans="1:4" s="8" customFormat="1" x14ac:dyDescent="0.2">
      <c r="A387" s="53"/>
      <c r="B387" s="32"/>
      <c r="C387" s="56"/>
      <c r="D387" s="94"/>
    </row>
    <row r="388" spans="1:4" s="8" customFormat="1" x14ac:dyDescent="0.2">
      <c r="A388" s="53"/>
      <c r="B388" s="32"/>
      <c r="C388" s="56"/>
      <c r="D388" s="94"/>
    </row>
    <row r="389" spans="1:4" s="8" customFormat="1" x14ac:dyDescent="0.2">
      <c r="A389" s="53"/>
      <c r="B389" s="32"/>
      <c r="C389" s="56"/>
      <c r="D389" s="94"/>
    </row>
    <row r="390" spans="1:4" s="8" customFormat="1" x14ac:dyDescent="0.2">
      <c r="A390" s="53"/>
      <c r="B390" s="32"/>
      <c r="C390" s="56"/>
      <c r="D390" s="94"/>
    </row>
    <row r="391" spans="1:4" s="8" customFormat="1" x14ac:dyDescent="0.2">
      <c r="A391" s="53"/>
      <c r="B391" s="32"/>
      <c r="C391" s="56"/>
      <c r="D391" s="94"/>
    </row>
    <row r="392" spans="1:4" s="8" customFormat="1" x14ac:dyDescent="0.2">
      <c r="A392" s="53"/>
      <c r="B392" s="32"/>
      <c r="C392" s="56"/>
      <c r="D392" s="94"/>
    </row>
    <row r="393" spans="1:4" s="8" customFormat="1" x14ac:dyDescent="0.2">
      <c r="A393" s="53"/>
      <c r="B393" s="32"/>
      <c r="C393" s="56"/>
      <c r="D393" s="94"/>
    </row>
    <row r="394" spans="1:4" s="8" customFormat="1" x14ac:dyDescent="0.2">
      <c r="A394" s="53"/>
      <c r="B394" s="32"/>
      <c r="C394" s="56"/>
      <c r="D394" s="94"/>
    </row>
    <row r="395" spans="1:4" s="8" customFormat="1" x14ac:dyDescent="0.2">
      <c r="A395" s="53"/>
      <c r="B395" s="32"/>
      <c r="C395" s="56"/>
      <c r="D395" s="94"/>
    </row>
    <row r="396" spans="1:4" s="8" customFormat="1" x14ac:dyDescent="0.2">
      <c r="A396" s="53"/>
      <c r="B396" s="32"/>
      <c r="C396" s="56"/>
      <c r="D396" s="94"/>
    </row>
    <row r="397" spans="1:4" s="8" customFormat="1" x14ac:dyDescent="0.2">
      <c r="A397" s="53"/>
      <c r="B397" s="32"/>
      <c r="C397" s="56"/>
      <c r="D397" s="94"/>
    </row>
    <row r="398" spans="1:4" s="8" customFormat="1" x14ac:dyDescent="0.2">
      <c r="A398" s="53"/>
      <c r="B398" s="32"/>
      <c r="C398" s="56"/>
      <c r="D398" s="94"/>
    </row>
    <row r="399" spans="1:4" s="8" customFormat="1" x14ac:dyDescent="0.2">
      <c r="A399" s="53"/>
      <c r="B399" s="32"/>
      <c r="C399" s="56"/>
      <c r="D399" s="94"/>
    </row>
    <row r="400" spans="1:4" s="8" customFormat="1" x14ac:dyDescent="0.2">
      <c r="A400" s="53"/>
      <c r="B400" s="32"/>
      <c r="C400" s="56"/>
      <c r="D400" s="94"/>
    </row>
    <row r="401" spans="1:4" s="8" customFormat="1" x14ac:dyDescent="0.2">
      <c r="A401" s="53"/>
      <c r="B401" s="32"/>
      <c r="C401" s="56"/>
      <c r="D401" s="94"/>
    </row>
    <row r="402" spans="1:4" s="8" customFormat="1" x14ac:dyDescent="0.2">
      <c r="A402" s="53"/>
      <c r="B402" s="32"/>
      <c r="C402" s="56"/>
      <c r="D402" s="94"/>
    </row>
    <row r="403" spans="1:4" s="8" customFormat="1" x14ac:dyDescent="0.2">
      <c r="A403" s="53"/>
      <c r="B403" s="32"/>
      <c r="C403" s="56"/>
      <c r="D403" s="94"/>
    </row>
    <row r="404" spans="1:4" s="8" customFormat="1" x14ac:dyDescent="0.2">
      <c r="A404" s="53"/>
      <c r="B404" s="32"/>
      <c r="C404" s="56"/>
      <c r="D404" s="94"/>
    </row>
    <row r="405" spans="1:4" s="8" customFormat="1" x14ac:dyDescent="0.2">
      <c r="A405" s="53"/>
      <c r="B405" s="32"/>
      <c r="C405" s="56"/>
      <c r="D405" s="94"/>
    </row>
    <row r="406" spans="1:4" s="8" customFormat="1" x14ac:dyDescent="0.2">
      <c r="A406" s="53"/>
      <c r="B406" s="32"/>
      <c r="C406" s="56"/>
      <c r="D406" s="94"/>
    </row>
    <row r="407" spans="1:4" s="8" customFormat="1" x14ac:dyDescent="0.2">
      <c r="A407" s="53"/>
      <c r="B407" s="32"/>
      <c r="C407" s="56"/>
      <c r="D407" s="94"/>
    </row>
    <row r="408" spans="1:4" s="8" customFormat="1" x14ac:dyDescent="0.2">
      <c r="A408" s="53"/>
      <c r="B408" s="32"/>
      <c r="C408" s="56"/>
      <c r="D408" s="94"/>
    </row>
    <row r="409" spans="1:4" s="8" customFormat="1" x14ac:dyDescent="0.2">
      <c r="A409" s="53"/>
      <c r="B409" s="32"/>
      <c r="C409" s="56"/>
      <c r="D409" s="94"/>
    </row>
    <row r="410" spans="1:4" s="8" customFormat="1" x14ac:dyDescent="0.2">
      <c r="A410" s="53"/>
      <c r="B410" s="32"/>
      <c r="C410" s="56"/>
      <c r="D410" s="94"/>
    </row>
    <row r="411" spans="1:4" s="8" customFormat="1" x14ac:dyDescent="0.2">
      <c r="A411" s="53"/>
      <c r="B411" s="32"/>
      <c r="C411" s="56"/>
      <c r="D411" s="94"/>
    </row>
    <row r="412" spans="1:4" s="8" customFormat="1" x14ac:dyDescent="0.2">
      <c r="A412" s="53"/>
      <c r="B412" s="32"/>
      <c r="C412" s="56"/>
      <c r="D412" s="94"/>
    </row>
    <row r="413" spans="1:4" s="8" customFormat="1" x14ac:dyDescent="0.2">
      <c r="A413" s="53"/>
      <c r="B413" s="32"/>
      <c r="C413" s="56"/>
      <c r="D413" s="94"/>
    </row>
    <row r="414" spans="1:4" s="8" customFormat="1" x14ac:dyDescent="0.2">
      <c r="A414" s="53"/>
      <c r="B414" s="32"/>
      <c r="C414" s="56"/>
      <c r="D414" s="94"/>
    </row>
    <row r="415" spans="1:4" s="8" customFormat="1" x14ac:dyDescent="0.2">
      <c r="A415" s="53"/>
      <c r="B415" s="32"/>
      <c r="C415" s="56"/>
      <c r="D415" s="94"/>
    </row>
    <row r="416" spans="1:4" s="8" customFormat="1" x14ac:dyDescent="0.2">
      <c r="A416" s="53"/>
      <c r="B416" s="32"/>
      <c r="C416" s="56"/>
      <c r="D416" s="94"/>
    </row>
    <row r="417" spans="1:4" s="8" customFormat="1" x14ac:dyDescent="0.2">
      <c r="A417" s="53"/>
      <c r="B417" s="32"/>
      <c r="C417" s="56"/>
      <c r="D417" s="94"/>
    </row>
    <row r="418" spans="1:4" s="8" customFormat="1" x14ac:dyDescent="0.2">
      <c r="A418" s="53"/>
      <c r="B418" s="32"/>
      <c r="C418" s="56"/>
      <c r="D418" s="94"/>
    </row>
    <row r="419" spans="1:4" s="8" customFormat="1" x14ac:dyDescent="0.2">
      <c r="A419" s="53"/>
      <c r="B419" s="32"/>
      <c r="C419" s="56"/>
      <c r="D419" s="94"/>
    </row>
    <row r="420" spans="1:4" s="8" customFormat="1" x14ac:dyDescent="0.2">
      <c r="A420" s="53"/>
      <c r="B420" s="32"/>
      <c r="C420" s="56"/>
      <c r="D420" s="94"/>
    </row>
    <row r="421" spans="1:4" s="8" customFormat="1" x14ac:dyDescent="0.2">
      <c r="A421" s="53"/>
      <c r="B421" s="32"/>
      <c r="C421" s="56"/>
      <c r="D421" s="94"/>
    </row>
    <row r="422" spans="1:4" s="8" customFormat="1" x14ac:dyDescent="0.2">
      <c r="A422" s="53"/>
      <c r="B422" s="32"/>
      <c r="C422" s="56"/>
      <c r="D422" s="94"/>
    </row>
    <row r="423" spans="1:4" s="8" customFormat="1" x14ac:dyDescent="0.2">
      <c r="A423" s="53"/>
      <c r="B423" s="32"/>
      <c r="C423" s="56"/>
      <c r="D423" s="94"/>
    </row>
    <row r="424" spans="1:4" s="8" customFormat="1" x14ac:dyDescent="0.2">
      <c r="A424" s="53"/>
      <c r="B424" s="32"/>
      <c r="C424" s="56"/>
      <c r="D424" s="94"/>
    </row>
    <row r="425" spans="1:4" s="8" customFormat="1" x14ac:dyDescent="0.2">
      <c r="A425" s="53"/>
      <c r="B425" s="32"/>
      <c r="C425" s="56"/>
      <c r="D425" s="94"/>
    </row>
    <row r="426" spans="1:4" s="8" customFormat="1" x14ac:dyDescent="0.2">
      <c r="A426" s="53"/>
      <c r="B426" s="32"/>
      <c r="C426" s="56"/>
      <c r="D426" s="94"/>
    </row>
    <row r="427" spans="1:4" s="8" customFormat="1" x14ac:dyDescent="0.2">
      <c r="A427" s="53"/>
      <c r="B427" s="32"/>
      <c r="C427" s="56"/>
      <c r="D427" s="94"/>
    </row>
    <row r="428" spans="1:4" s="8" customFormat="1" x14ac:dyDescent="0.2">
      <c r="A428" s="53"/>
      <c r="B428" s="32"/>
      <c r="C428" s="56"/>
      <c r="D428" s="94"/>
    </row>
    <row r="429" spans="1:4" s="8" customFormat="1" x14ac:dyDescent="0.2">
      <c r="A429" s="53"/>
      <c r="B429" s="32"/>
      <c r="C429" s="56"/>
      <c r="D429" s="94"/>
    </row>
    <row r="430" spans="1:4" s="8" customFormat="1" x14ac:dyDescent="0.2">
      <c r="A430" s="53"/>
      <c r="B430" s="32"/>
      <c r="C430" s="56"/>
      <c r="D430" s="94"/>
    </row>
    <row r="431" spans="1:4" s="8" customFormat="1" x14ac:dyDescent="0.2">
      <c r="A431" s="53"/>
      <c r="B431" s="32"/>
      <c r="C431" s="56"/>
      <c r="D431" s="94"/>
    </row>
    <row r="432" spans="1:4" s="8" customFormat="1" x14ac:dyDescent="0.2">
      <c r="A432" s="53"/>
      <c r="B432" s="32"/>
      <c r="C432" s="56"/>
      <c r="D432" s="94"/>
    </row>
    <row r="433" spans="1:4" s="8" customFormat="1" x14ac:dyDescent="0.2">
      <c r="A433" s="53"/>
      <c r="B433" s="32"/>
      <c r="C433" s="56"/>
      <c r="D433" s="94"/>
    </row>
    <row r="434" spans="1:4" s="8" customFormat="1" x14ac:dyDescent="0.2">
      <c r="A434" s="53"/>
      <c r="B434" s="32"/>
      <c r="C434" s="56"/>
      <c r="D434" s="94"/>
    </row>
    <row r="435" spans="1:4" s="8" customFormat="1" x14ac:dyDescent="0.2">
      <c r="A435" s="53"/>
      <c r="B435" s="32"/>
      <c r="C435" s="56"/>
      <c r="D435" s="94"/>
    </row>
    <row r="436" spans="1:4" s="8" customFormat="1" x14ac:dyDescent="0.2">
      <c r="A436" s="53"/>
      <c r="B436" s="32"/>
      <c r="C436" s="56"/>
      <c r="D436" s="94"/>
    </row>
    <row r="437" spans="1:4" s="8" customFormat="1" x14ac:dyDescent="0.2">
      <c r="A437" s="53"/>
      <c r="B437" s="32"/>
      <c r="C437" s="56"/>
      <c r="D437" s="94"/>
    </row>
    <row r="438" spans="1:4" s="8" customFormat="1" x14ac:dyDescent="0.2">
      <c r="A438" s="53"/>
      <c r="B438" s="32"/>
      <c r="C438" s="56"/>
      <c r="D438" s="94"/>
    </row>
    <row r="439" spans="1:4" s="8" customFormat="1" x14ac:dyDescent="0.2">
      <c r="A439" s="53"/>
      <c r="B439" s="32"/>
      <c r="C439" s="56"/>
      <c r="D439" s="94"/>
    </row>
    <row r="440" spans="1:4" s="8" customFormat="1" x14ac:dyDescent="0.2">
      <c r="A440" s="53"/>
      <c r="B440" s="32"/>
      <c r="C440" s="56"/>
      <c r="D440" s="94"/>
    </row>
    <row r="441" spans="1:4" s="8" customFormat="1" x14ac:dyDescent="0.2">
      <c r="A441" s="53"/>
      <c r="B441" s="32"/>
      <c r="C441" s="56"/>
      <c r="D441" s="94"/>
    </row>
    <row r="442" spans="1:4" s="8" customFormat="1" x14ac:dyDescent="0.2">
      <c r="A442" s="53"/>
      <c r="B442" s="32"/>
      <c r="C442" s="56"/>
      <c r="D442" s="94"/>
    </row>
    <row r="443" spans="1:4" s="8" customFormat="1" x14ac:dyDescent="0.2">
      <c r="A443" s="53"/>
      <c r="B443" s="32"/>
      <c r="C443" s="56"/>
      <c r="D443" s="94"/>
    </row>
    <row r="444" spans="1:4" s="8" customFormat="1" x14ac:dyDescent="0.2">
      <c r="A444" s="53"/>
      <c r="B444" s="32"/>
      <c r="C444" s="56"/>
      <c r="D444" s="94"/>
    </row>
    <row r="445" spans="1:4" s="8" customFormat="1" x14ac:dyDescent="0.2">
      <c r="A445" s="53"/>
      <c r="B445" s="32"/>
      <c r="C445" s="56"/>
      <c r="D445" s="94"/>
    </row>
    <row r="446" spans="1:4" s="8" customFormat="1" x14ac:dyDescent="0.2">
      <c r="A446" s="53"/>
      <c r="B446" s="32"/>
      <c r="C446" s="56"/>
      <c r="D446" s="94"/>
    </row>
    <row r="447" spans="1:4" s="8" customFormat="1" x14ac:dyDescent="0.2">
      <c r="A447" s="53"/>
      <c r="B447" s="32"/>
      <c r="C447" s="56"/>
      <c r="D447" s="94"/>
    </row>
    <row r="448" spans="1:4" s="8" customFormat="1" x14ac:dyDescent="0.2">
      <c r="A448" s="53"/>
      <c r="B448" s="32"/>
      <c r="C448" s="56"/>
      <c r="D448" s="94"/>
    </row>
    <row r="449" spans="1:4" s="8" customFormat="1" x14ac:dyDescent="0.2">
      <c r="A449" s="53"/>
      <c r="B449" s="32"/>
      <c r="C449" s="56"/>
      <c r="D449" s="94"/>
    </row>
    <row r="450" spans="1:4" s="8" customFormat="1" x14ac:dyDescent="0.2">
      <c r="A450" s="53"/>
      <c r="B450" s="32"/>
      <c r="C450" s="56"/>
      <c r="D450" s="94"/>
    </row>
    <row r="451" spans="1:4" s="8" customFormat="1" x14ac:dyDescent="0.2">
      <c r="A451" s="53"/>
      <c r="B451" s="32"/>
      <c r="C451" s="56"/>
      <c r="D451" s="94"/>
    </row>
    <row r="452" spans="1:4" s="8" customFormat="1" x14ac:dyDescent="0.2">
      <c r="A452" s="53"/>
      <c r="B452" s="32"/>
      <c r="C452" s="56"/>
      <c r="D452" s="94"/>
    </row>
    <row r="453" spans="1:4" s="8" customFormat="1" x14ac:dyDescent="0.2">
      <c r="A453" s="53"/>
      <c r="B453" s="32"/>
      <c r="C453" s="56"/>
      <c r="D453" s="94"/>
    </row>
    <row r="454" spans="1:4" s="8" customFormat="1" x14ac:dyDescent="0.2">
      <c r="A454" s="53"/>
      <c r="B454" s="32"/>
      <c r="C454" s="56"/>
      <c r="D454" s="94"/>
    </row>
    <row r="455" spans="1:4" s="8" customFormat="1" x14ac:dyDescent="0.2">
      <c r="A455" s="53"/>
      <c r="B455" s="32"/>
      <c r="C455" s="56"/>
      <c r="D455" s="94"/>
    </row>
    <row r="456" spans="1:4" s="8" customFormat="1" x14ac:dyDescent="0.2">
      <c r="A456" s="53"/>
      <c r="B456" s="32"/>
      <c r="C456" s="56"/>
      <c r="D456" s="94"/>
    </row>
    <row r="457" spans="1:4" s="8" customFormat="1" x14ac:dyDescent="0.2">
      <c r="A457" s="53"/>
      <c r="B457" s="32"/>
      <c r="C457" s="56"/>
      <c r="D457" s="94"/>
    </row>
    <row r="458" spans="1:4" s="8" customFormat="1" x14ac:dyDescent="0.2">
      <c r="A458" s="53"/>
      <c r="B458" s="32"/>
      <c r="C458" s="56"/>
      <c r="D458" s="94"/>
    </row>
    <row r="459" spans="1:4" s="8" customFormat="1" x14ac:dyDescent="0.2">
      <c r="A459" s="53"/>
      <c r="B459" s="32"/>
      <c r="C459" s="56"/>
      <c r="D459" s="94"/>
    </row>
    <row r="460" spans="1:4" s="8" customFormat="1" x14ac:dyDescent="0.2">
      <c r="A460" s="53"/>
      <c r="B460" s="32"/>
      <c r="C460" s="56"/>
      <c r="D460" s="94"/>
    </row>
    <row r="461" spans="1:4" s="8" customFormat="1" x14ac:dyDescent="0.2">
      <c r="A461" s="53"/>
      <c r="B461" s="32"/>
      <c r="C461" s="56"/>
      <c r="D461" s="94"/>
    </row>
    <row r="462" spans="1:4" s="8" customFormat="1" x14ac:dyDescent="0.2">
      <c r="A462" s="53"/>
      <c r="B462" s="32"/>
      <c r="C462" s="56"/>
      <c r="D462" s="94"/>
    </row>
    <row r="463" spans="1:4" s="8" customFormat="1" x14ac:dyDescent="0.2">
      <c r="A463" s="53"/>
      <c r="B463" s="32"/>
      <c r="C463" s="56"/>
      <c r="D463" s="94"/>
    </row>
    <row r="464" spans="1:4" s="8" customFormat="1" x14ac:dyDescent="0.2">
      <c r="A464" s="53"/>
      <c r="B464" s="32"/>
      <c r="C464" s="56"/>
      <c r="D464" s="94"/>
    </row>
    <row r="465" spans="1:4" s="8" customFormat="1" x14ac:dyDescent="0.2">
      <c r="A465" s="53"/>
      <c r="B465" s="32"/>
      <c r="C465" s="56"/>
      <c r="D465" s="94"/>
    </row>
    <row r="466" spans="1:4" s="8" customFormat="1" x14ac:dyDescent="0.2">
      <c r="A466" s="53"/>
      <c r="B466" s="32"/>
      <c r="C466" s="56"/>
      <c r="D466" s="94"/>
    </row>
    <row r="467" spans="1:4" s="8" customFormat="1" x14ac:dyDescent="0.2">
      <c r="A467" s="53"/>
      <c r="B467" s="32"/>
      <c r="C467" s="56"/>
      <c r="D467" s="94"/>
    </row>
    <row r="468" spans="1:4" s="8" customFormat="1" x14ac:dyDescent="0.2">
      <c r="A468" s="53"/>
      <c r="B468" s="32"/>
      <c r="C468" s="56"/>
      <c r="D468" s="94"/>
    </row>
    <row r="469" spans="1:4" s="8" customFormat="1" x14ac:dyDescent="0.2">
      <c r="A469" s="53"/>
      <c r="B469" s="32"/>
      <c r="C469" s="56"/>
      <c r="D469" s="94"/>
    </row>
    <row r="470" spans="1:4" s="8" customFormat="1" x14ac:dyDescent="0.2">
      <c r="A470" s="53"/>
      <c r="B470" s="32"/>
      <c r="C470" s="56"/>
      <c r="D470" s="94"/>
    </row>
    <row r="471" spans="1:4" s="8" customFormat="1" x14ac:dyDescent="0.2">
      <c r="A471" s="53"/>
      <c r="B471" s="32"/>
      <c r="C471" s="56"/>
      <c r="D471" s="94"/>
    </row>
    <row r="472" spans="1:4" s="8" customFormat="1" x14ac:dyDescent="0.2">
      <c r="A472" s="53"/>
      <c r="B472" s="32"/>
      <c r="C472" s="56"/>
      <c r="D472" s="94"/>
    </row>
    <row r="473" spans="1:4" s="8" customFormat="1" x14ac:dyDescent="0.2">
      <c r="A473" s="53"/>
      <c r="B473" s="32"/>
      <c r="C473" s="56"/>
      <c r="D473" s="94"/>
    </row>
    <row r="474" spans="1:4" s="8" customFormat="1" x14ac:dyDescent="0.2">
      <c r="A474" s="53"/>
      <c r="B474" s="32"/>
      <c r="C474" s="56"/>
      <c r="D474" s="94"/>
    </row>
    <row r="475" spans="1:4" s="8" customFormat="1" x14ac:dyDescent="0.2">
      <c r="A475" s="53"/>
      <c r="B475" s="32"/>
      <c r="C475" s="56"/>
      <c r="D475" s="94"/>
    </row>
    <row r="476" spans="1:4" s="8" customFormat="1" x14ac:dyDescent="0.2">
      <c r="A476" s="53"/>
      <c r="B476" s="32"/>
      <c r="C476" s="56"/>
      <c r="D476" s="94"/>
    </row>
    <row r="477" spans="1:4" s="8" customFormat="1" x14ac:dyDescent="0.2">
      <c r="A477" s="53"/>
      <c r="B477" s="32"/>
      <c r="C477" s="56"/>
      <c r="D477" s="94"/>
    </row>
    <row r="478" spans="1:4" s="8" customFormat="1" x14ac:dyDescent="0.2">
      <c r="A478" s="53"/>
      <c r="B478" s="32"/>
      <c r="C478" s="56"/>
      <c r="D478" s="94"/>
    </row>
    <row r="479" spans="1:4" s="8" customFormat="1" x14ac:dyDescent="0.2">
      <c r="A479" s="53"/>
      <c r="B479" s="32"/>
      <c r="C479" s="56"/>
      <c r="D479" s="94"/>
    </row>
    <row r="480" spans="1:4" s="8" customFormat="1" x14ac:dyDescent="0.2">
      <c r="A480" s="53"/>
      <c r="B480" s="32"/>
      <c r="C480" s="56"/>
      <c r="D480" s="94"/>
    </row>
    <row r="481" spans="1:4" s="8" customFormat="1" x14ac:dyDescent="0.2">
      <c r="A481" s="53"/>
      <c r="B481" s="32"/>
      <c r="C481" s="56"/>
      <c r="D481" s="94"/>
    </row>
    <row r="482" spans="1:4" s="8" customFormat="1" x14ac:dyDescent="0.2">
      <c r="A482" s="53"/>
      <c r="B482" s="32"/>
      <c r="C482" s="56"/>
      <c r="D482" s="94"/>
    </row>
    <row r="483" spans="1:4" s="8" customFormat="1" x14ac:dyDescent="0.2">
      <c r="A483" s="53"/>
      <c r="B483" s="32"/>
      <c r="C483" s="56"/>
      <c r="D483" s="94"/>
    </row>
    <row r="484" spans="1:4" s="8" customFormat="1" x14ac:dyDescent="0.2">
      <c r="A484" s="53"/>
      <c r="B484" s="32"/>
      <c r="C484" s="56"/>
      <c r="D484" s="94"/>
    </row>
    <row r="485" spans="1:4" s="8" customFormat="1" x14ac:dyDescent="0.2">
      <c r="A485" s="53"/>
      <c r="B485" s="32"/>
      <c r="C485" s="56"/>
      <c r="D485" s="94"/>
    </row>
    <row r="486" spans="1:4" s="8" customFormat="1" x14ac:dyDescent="0.2">
      <c r="A486" s="53"/>
      <c r="B486" s="32"/>
      <c r="C486" s="56"/>
      <c r="D486" s="94"/>
    </row>
    <row r="487" spans="1:4" s="8" customFormat="1" x14ac:dyDescent="0.2">
      <c r="A487" s="53"/>
      <c r="B487" s="32"/>
      <c r="C487" s="56"/>
      <c r="D487" s="94"/>
    </row>
    <row r="488" spans="1:4" s="8" customFormat="1" x14ac:dyDescent="0.2">
      <c r="A488" s="53"/>
      <c r="B488" s="32"/>
      <c r="C488" s="56"/>
      <c r="D488" s="94"/>
    </row>
    <row r="489" spans="1:4" s="8" customFormat="1" x14ac:dyDescent="0.2">
      <c r="A489" s="53"/>
      <c r="B489" s="32"/>
      <c r="C489" s="56"/>
      <c r="D489" s="94"/>
    </row>
    <row r="490" spans="1:4" s="8" customFormat="1" x14ac:dyDescent="0.2">
      <c r="A490" s="53"/>
      <c r="B490" s="32"/>
      <c r="C490" s="56"/>
      <c r="D490" s="94"/>
    </row>
    <row r="491" spans="1:4" s="8" customFormat="1" x14ac:dyDescent="0.2">
      <c r="A491" s="53"/>
      <c r="B491" s="32"/>
      <c r="C491" s="56"/>
      <c r="D491" s="94"/>
    </row>
    <row r="492" spans="1:4" s="8" customFormat="1" x14ac:dyDescent="0.2">
      <c r="A492" s="53"/>
      <c r="B492" s="32"/>
      <c r="C492" s="56"/>
      <c r="D492" s="94"/>
    </row>
    <row r="493" spans="1:4" s="8" customFormat="1" x14ac:dyDescent="0.2">
      <c r="A493" s="53"/>
      <c r="B493" s="32"/>
      <c r="C493" s="56"/>
      <c r="D493" s="94"/>
    </row>
    <row r="494" spans="1:4" s="8" customFormat="1" x14ac:dyDescent="0.2">
      <c r="A494" s="53"/>
      <c r="B494" s="32"/>
      <c r="C494" s="56"/>
      <c r="D494" s="94"/>
    </row>
    <row r="495" spans="1:4" s="8" customFormat="1" x14ac:dyDescent="0.2">
      <c r="A495" s="53"/>
      <c r="B495" s="32"/>
      <c r="C495" s="56"/>
      <c r="D495" s="94"/>
    </row>
    <row r="496" spans="1:4" s="8" customFormat="1" x14ac:dyDescent="0.2">
      <c r="A496" s="53"/>
      <c r="B496" s="32"/>
      <c r="C496" s="56"/>
      <c r="D496" s="94"/>
    </row>
    <row r="497" spans="1:4" s="8" customFormat="1" x14ac:dyDescent="0.2">
      <c r="A497" s="53"/>
      <c r="B497" s="32"/>
      <c r="C497" s="56"/>
      <c r="D497" s="94"/>
    </row>
    <row r="498" spans="1:4" s="8" customFormat="1" x14ac:dyDescent="0.2">
      <c r="A498" s="53"/>
      <c r="B498" s="32"/>
      <c r="C498" s="56"/>
      <c r="D498" s="94"/>
    </row>
    <row r="499" spans="1:4" s="8" customFormat="1" x14ac:dyDescent="0.2">
      <c r="A499" s="53"/>
      <c r="B499" s="32"/>
      <c r="C499" s="56"/>
      <c r="D499" s="94"/>
    </row>
    <row r="500" spans="1:4" s="8" customFormat="1" x14ac:dyDescent="0.2">
      <c r="A500" s="53"/>
      <c r="B500" s="32"/>
      <c r="C500" s="56"/>
      <c r="D500" s="94"/>
    </row>
    <row r="501" spans="1:4" s="8" customFormat="1" x14ac:dyDescent="0.2">
      <c r="A501" s="53"/>
      <c r="B501" s="32"/>
      <c r="C501" s="56"/>
      <c r="D501" s="94"/>
    </row>
    <row r="502" spans="1:4" s="8" customFormat="1" x14ac:dyDescent="0.2">
      <c r="A502" s="53"/>
      <c r="B502" s="32"/>
      <c r="C502" s="56"/>
      <c r="D502" s="94"/>
    </row>
    <row r="503" spans="1:4" s="8" customFormat="1" x14ac:dyDescent="0.2">
      <c r="A503" s="53"/>
      <c r="B503" s="32"/>
      <c r="C503" s="56"/>
      <c r="D503" s="94"/>
    </row>
    <row r="504" spans="1:4" s="8" customFormat="1" x14ac:dyDescent="0.2">
      <c r="A504" s="53"/>
      <c r="B504" s="32"/>
      <c r="C504" s="56"/>
      <c r="D504" s="94"/>
    </row>
    <row r="505" spans="1:4" s="8" customFormat="1" x14ac:dyDescent="0.2">
      <c r="A505" s="53"/>
      <c r="B505" s="32"/>
      <c r="C505" s="56"/>
      <c r="D505" s="94"/>
    </row>
    <row r="506" spans="1:4" s="8" customFormat="1" x14ac:dyDescent="0.2">
      <c r="A506" s="53"/>
      <c r="B506" s="32"/>
      <c r="C506" s="56"/>
      <c r="D506" s="94"/>
    </row>
    <row r="507" spans="1:4" s="8" customFormat="1" x14ac:dyDescent="0.2">
      <c r="A507" s="53"/>
      <c r="B507" s="32"/>
      <c r="C507" s="56"/>
      <c r="D507" s="94"/>
    </row>
    <row r="508" spans="1:4" s="8" customFormat="1" x14ac:dyDescent="0.2">
      <c r="A508" s="53"/>
      <c r="B508" s="32"/>
      <c r="C508" s="56"/>
      <c r="D508" s="94"/>
    </row>
    <row r="509" spans="1:4" s="8" customFormat="1" x14ac:dyDescent="0.2">
      <c r="A509" s="53"/>
      <c r="B509" s="32"/>
      <c r="C509" s="56"/>
      <c r="D509" s="94"/>
    </row>
    <row r="510" spans="1:4" s="8" customFormat="1" x14ac:dyDescent="0.2">
      <c r="A510" s="53"/>
      <c r="B510" s="32"/>
      <c r="C510" s="56"/>
      <c r="D510" s="94"/>
    </row>
    <row r="511" spans="1:4" s="8" customFormat="1" x14ac:dyDescent="0.2">
      <c r="A511" s="53"/>
      <c r="B511" s="32"/>
      <c r="C511" s="56"/>
      <c r="D511" s="94"/>
    </row>
    <row r="512" spans="1:4" s="8" customFormat="1" x14ac:dyDescent="0.2">
      <c r="A512" s="53"/>
      <c r="B512" s="32"/>
      <c r="C512" s="56"/>
      <c r="D512" s="94"/>
    </row>
    <row r="513" spans="1:4" s="8" customFormat="1" x14ac:dyDescent="0.2">
      <c r="A513" s="53"/>
      <c r="B513" s="32"/>
      <c r="C513" s="56"/>
      <c r="D513" s="94"/>
    </row>
    <row r="514" spans="1:4" s="8" customFormat="1" x14ac:dyDescent="0.2">
      <c r="A514" s="53"/>
      <c r="B514" s="32"/>
      <c r="C514" s="56"/>
      <c r="D514" s="94"/>
    </row>
    <row r="515" spans="1:4" s="8" customFormat="1" x14ac:dyDescent="0.2">
      <c r="A515" s="53"/>
      <c r="B515" s="32"/>
      <c r="C515" s="56"/>
      <c r="D515" s="94"/>
    </row>
    <row r="516" spans="1:4" s="8" customFormat="1" x14ac:dyDescent="0.2">
      <c r="A516" s="53"/>
      <c r="B516" s="32"/>
      <c r="C516" s="56"/>
      <c r="D516" s="94"/>
    </row>
    <row r="517" spans="1:4" s="8" customFormat="1" x14ac:dyDescent="0.2">
      <c r="A517" s="53"/>
      <c r="B517" s="32"/>
      <c r="C517" s="56"/>
      <c r="D517" s="94"/>
    </row>
    <row r="518" spans="1:4" s="8" customFormat="1" x14ac:dyDescent="0.2">
      <c r="A518" s="53"/>
      <c r="B518" s="32"/>
      <c r="C518" s="56"/>
      <c r="D518" s="94"/>
    </row>
    <row r="519" spans="1:4" s="8" customFormat="1" x14ac:dyDescent="0.2">
      <c r="A519" s="53"/>
      <c r="B519" s="32"/>
      <c r="C519" s="56"/>
      <c r="D519" s="94"/>
    </row>
    <row r="520" spans="1:4" s="8" customFormat="1" x14ac:dyDescent="0.2">
      <c r="A520" s="53"/>
      <c r="B520" s="32"/>
      <c r="C520" s="56"/>
      <c r="D520" s="94"/>
    </row>
    <row r="521" spans="1:4" s="8" customFormat="1" x14ac:dyDescent="0.2">
      <c r="A521" s="53"/>
      <c r="B521" s="32"/>
      <c r="C521" s="56"/>
      <c r="D521" s="94"/>
    </row>
    <row r="522" spans="1:4" s="8" customFormat="1" x14ac:dyDescent="0.2">
      <c r="A522" s="53"/>
      <c r="B522" s="32"/>
      <c r="C522" s="56"/>
      <c r="D522" s="94"/>
    </row>
    <row r="523" spans="1:4" s="8" customFormat="1" x14ac:dyDescent="0.2">
      <c r="A523" s="53"/>
      <c r="B523" s="32"/>
      <c r="C523" s="56"/>
      <c r="D523" s="94"/>
    </row>
    <row r="524" spans="1:4" s="8" customFormat="1" x14ac:dyDescent="0.2">
      <c r="A524" s="53"/>
      <c r="B524" s="32"/>
      <c r="C524" s="56"/>
      <c r="D524" s="94"/>
    </row>
    <row r="525" spans="1:4" s="8" customFormat="1" x14ac:dyDescent="0.2">
      <c r="A525" s="53"/>
      <c r="B525" s="32"/>
      <c r="C525" s="56"/>
      <c r="D525" s="94"/>
    </row>
    <row r="526" spans="1:4" s="8" customFormat="1" x14ac:dyDescent="0.2">
      <c r="A526" s="53"/>
      <c r="B526" s="32"/>
      <c r="C526" s="56"/>
      <c r="D526" s="94"/>
    </row>
    <row r="527" spans="1:4" s="8" customFormat="1" x14ac:dyDescent="0.2">
      <c r="A527" s="53"/>
      <c r="B527" s="32"/>
      <c r="C527" s="56"/>
      <c r="D527" s="94"/>
    </row>
    <row r="528" spans="1:4" s="8" customFormat="1" x14ac:dyDescent="0.2">
      <c r="A528" s="53"/>
      <c r="B528" s="32"/>
      <c r="C528" s="56"/>
      <c r="D528" s="94"/>
    </row>
    <row r="529" spans="1:4" s="8" customFormat="1" x14ac:dyDescent="0.2">
      <c r="A529" s="53"/>
      <c r="B529" s="32"/>
      <c r="C529" s="56"/>
      <c r="D529" s="94"/>
    </row>
    <row r="530" spans="1:4" s="8" customFormat="1" x14ac:dyDescent="0.2">
      <c r="A530" s="53"/>
      <c r="B530" s="32"/>
      <c r="C530" s="56"/>
      <c r="D530" s="94"/>
    </row>
    <row r="531" spans="1:4" s="8" customFormat="1" x14ac:dyDescent="0.2">
      <c r="A531" s="53"/>
      <c r="B531" s="32"/>
      <c r="C531" s="56"/>
      <c r="D531" s="94"/>
    </row>
    <row r="532" spans="1:4" s="8" customFormat="1" x14ac:dyDescent="0.2">
      <c r="A532" s="53"/>
      <c r="B532" s="32"/>
      <c r="C532" s="56"/>
      <c r="D532" s="94"/>
    </row>
    <row r="533" spans="1:4" s="8" customFormat="1" x14ac:dyDescent="0.2">
      <c r="A533" s="53"/>
      <c r="B533" s="32"/>
      <c r="C533" s="56"/>
      <c r="D533" s="94"/>
    </row>
    <row r="534" spans="1:4" s="8" customFormat="1" x14ac:dyDescent="0.2">
      <c r="A534" s="53"/>
      <c r="B534" s="32"/>
      <c r="C534" s="56"/>
      <c r="D534" s="94"/>
    </row>
    <row r="535" spans="1:4" s="8" customFormat="1" x14ac:dyDescent="0.2">
      <c r="A535" s="53"/>
      <c r="B535" s="32"/>
      <c r="C535" s="56"/>
      <c r="D535" s="94"/>
    </row>
    <row r="536" spans="1:4" s="8" customFormat="1" x14ac:dyDescent="0.2">
      <c r="A536" s="53"/>
      <c r="B536" s="32"/>
      <c r="C536" s="56"/>
      <c r="D536" s="94"/>
    </row>
    <row r="537" spans="1:4" s="8" customFormat="1" x14ac:dyDescent="0.2">
      <c r="A537" s="53"/>
      <c r="B537" s="32"/>
      <c r="C537" s="56"/>
      <c r="D537" s="94"/>
    </row>
    <row r="538" spans="1:4" s="8" customFormat="1" x14ac:dyDescent="0.2">
      <c r="A538" s="53"/>
      <c r="B538" s="32"/>
      <c r="C538" s="56"/>
      <c r="D538" s="94"/>
    </row>
    <row r="539" spans="1:4" s="8" customFormat="1" x14ac:dyDescent="0.2">
      <c r="A539" s="53"/>
      <c r="B539" s="32"/>
      <c r="C539" s="56"/>
      <c r="D539" s="94"/>
    </row>
    <row r="540" spans="1:4" s="8" customFormat="1" x14ac:dyDescent="0.2">
      <c r="A540" s="53"/>
      <c r="B540" s="32"/>
      <c r="C540" s="56"/>
      <c r="D540" s="94"/>
    </row>
    <row r="541" spans="1:4" s="8" customFormat="1" x14ac:dyDescent="0.2">
      <c r="A541" s="53"/>
      <c r="B541" s="32"/>
      <c r="C541" s="56"/>
      <c r="D541" s="94"/>
    </row>
    <row r="542" spans="1:4" s="8" customFormat="1" x14ac:dyDescent="0.2">
      <c r="A542" s="53"/>
      <c r="B542" s="32"/>
      <c r="C542" s="56"/>
      <c r="D542" s="94"/>
    </row>
    <row r="543" spans="1:4" s="8" customFormat="1" x14ac:dyDescent="0.2">
      <c r="A543" s="53"/>
      <c r="B543" s="32"/>
      <c r="C543" s="56"/>
      <c r="D543" s="94"/>
    </row>
    <row r="544" spans="1:4" s="8" customFormat="1" x14ac:dyDescent="0.2">
      <c r="A544" s="53"/>
      <c r="B544" s="32"/>
      <c r="C544" s="56"/>
      <c r="D544" s="94"/>
    </row>
    <row r="545" spans="1:4" s="8" customFormat="1" x14ac:dyDescent="0.2">
      <c r="A545" s="53"/>
      <c r="B545" s="32"/>
      <c r="C545" s="56"/>
      <c r="D545" s="94"/>
    </row>
    <row r="546" spans="1:4" s="8" customFormat="1" x14ac:dyDescent="0.2">
      <c r="A546" s="53"/>
      <c r="B546" s="32"/>
      <c r="C546" s="56"/>
      <c r="D546" s="94"/>
    </row>
    <row r="547" spans="1:4" s="8" customFormat="1" x14ac:dyDescent="0.2">
      <c r="A547" s="53"/>
      <c r="B547" s="32"/>
      <c r="C547" s="56"/>
      <c r="D547" s="94"/>
    </row>
    <row r="548" spans="1:4" s="8" customFormat="1" x14ac:dyDescent="0.2">
      <c r="A548" s="53"/>
      <c r="B548" s="32"/>
      <c r="C548" s="56"/>
      <c r="D548" s="94"/>
    </row>
    <row r="549" spans="1:4" s="8" customFormat="1" x14ac:dyDescent="0.2">
      <c r="A549" s="53"/>
      <c r="B549" s="32"/>
      <c r="C549" s="56"/>
      <c r="D549" s="94"/>
    </row>
    <row r="550" spans="1:4" s="8" customFormat="1" x14ac:dyDescent="0.2">
      <c r="A550" s="53"/>
      <c r="B550" s="32"/>
      <c r="C550" s="56"/>
      <c r="D550" s="94"/>
    </row>
    <row r="551" spans="1:4" s="8" customFormat="1" x14ac:dyDescent="0.2">
      <c r="A551" s="53"/>
      <c r="B551" s="32"/>
      <c r="C551" s="56"/>
      <c r="D551" s="94"/>
    </row>
    <row r="552" spans="1:4" s="8" customFormat="1" x14ac:dyDescent="0.2">
      <c r="A552" s="53"/>
      <c r="B552" s="32"/>
      <c r="C552" s="56"/>
      <c r="D552" s="94"/>
    </row>
    <row r="553" spans="1:4" s="8" customFormat="1" x14ac:dyDescent="0.2">
      <c r="A553" s="53"/>
      <c r="B553" s="32"/>
      <c r="C553" s="56"/>
      <c r="D553" s="94"/>
    </row>
    <row r="554" spans="1:4" s="8" customFormat="1" x14ac:dyDescent="0.2">
      <c r="A554" s="53"/>
      <c r="B554" s="32"/>
      <c r="C554" s="56"/>
      <c r="D554" s="94"/>
    </row>
    <row r="555" spans="1:4" s="8" customFormat="1" x14ac:dyDescent="0.2">
      <c r="A555" s="53"/>
      <c r="B555" s="32"/>
      <c r="C555" s="56"/>
      <c r="D555" s="94"/>
    </row>
    <row r="556" spans="1:4" s="8" customFormat="1" x14ac:dyDescent="0.2">
      <c r="A556" s="53"/>
      <c r="B556" s="32"/>
      <c r="C556" s="56"/>
      <c r="D556" s="94"/>
    </row>
    <row r="557" spans="1:4" s="8" customFormat="1" x14ac:dyDescent="0.2">
      <c r="A557" s="53"/>
      <c r="B557" s="32"/>
      <c r="C557" s="56"/>
      <c r="D557" s="94"/>
    </row>
    <row r="558" spans="1:4" s="8" customFormat="1" x14ac:dyDescent="0.2">
      <c r="A558" s="53"/>
      <c r="B558" s="32"/>
      <c r="C558" s="56"/>
      <c r="D558" s="94"/>
    </row>
    <row r="559" spans="1:4" s="8" customFormat="1" x14ac:dyDescent="0.2">
      <c r="A559" s="53"/>
      <c r="B559" s="32"/>
      <c r="C559" s="56"/>
      <c r="D559" s="94"/>
    </row>
    <row r="560" spans="1:4" s="8" customFormat="1" x14ac:dyDescent="0.2">
      <c r="A560" s="53"/>
      <c r="B560" s="32"/>
      <c r="C560" s="56"/>
      <c r="D560" s="94"/>
    </row>
    <row r="561" spans="1:4" s="8" customFormat="1" x14ac:dyDescent="0.2">
      <c r="A561" s="53"/>
      <c r="B561" s="32"/>
      <c r="C561" s="56"/>
      <c r="D561" s="94"/>
    </row>
    <row r="562" spans="1:4" s="8" customFormat="1" x14ac:dyDescent="0.2">
      <c r="A562" s="53"/>
      <c r="B562" s="32"/>
      <c r="C562" s="56"/>
      <c r="D562" s="94"/>
    </row>
    <row r="563" spans="1:4" s="8" customFormat="1" x14ac:dyDescent="0.2">
      <c r="A563" s="53"/>
      <c r="B563" s="32"/>
      <c r="C563" s="56"/>
      <c r="D563" s="94"/>
    </row>
    <row r="564" spans="1:4" s="8" customFormat="1" x14ac:dyDescent="0.2">
      <c r="A564" s="53"/>
      <c r="B564" s="32"/>
      <c r="C564" s="56"/>
      <c r="D564" s="94"/>
    </row>
    <row r="565" spans="1:4" s="8" customFormat="1" x14ac:dyDescent="0.2">
      <c r="A565" s="53"/>
      <c r="B565" s="32"/>
      <c r="C565" s="56"/>
      <c r="D565" s="94"/>
    </row>
    <row r="566" spans="1:4" s="8" customFormat="1" x14ac:dyDescent="0.2">
      <c r="A566" s="53"/>
      <c r="B566" s="32"/>
      <c r="C566" s="56"/>
      <c r="D566" s="94"/>
    </row>
    <row r="567" spans="1:4" s="8" customFormat="1" x14ac:dyDescent="0.2">
      <c r="A567" s="53"/>
      <c r="B567" s="32"/>
      <c r="C567" s="56"/>
      <c r="D567" s="94"/>
    </row>
    <row r="568" spans="1:4" s="8" customFormat="1" x14ac:dyDescent="0.2">
      <c r="A568" s="53"/>
      <c r="B568" s="32"/>
      <c r="C568" s="56"/>
      <c r="D568" s="94"/>
    </row>
    <row r="569" spans="1:4" s="8" customFormat="1" x14ac:dyDescent="0.2">
      <c r="A569" s="53"/>
      <c r="B569" s="32"/>
      <c r="C569" s="56"/>
      <c r="D569" s="94"/>
    </row>
    <row r="570" spans="1:4" s="8" customFormat="1" x14ac:dyDescent="0.2">
      <c r="A570" s="53"/>
      <c r="B570" s="32"/>
      <c r="C570" s="56"/>
      <c r="D570" s="94"/>
    </row>
    <row r="571" spans="1:4" s="8" customFormat="1" x14ac:dyDescent="0.2">
      <c r="A571" s="53"/>
      <c r="B571" s="32"/>
      <c r="C571" s="56"/>
      <c r="D571" s="94"/>
    </row>
    <row r="572" spans="1:4" s="8" customFormat="1" x14ac:dyDescent="0.2">
      <c r="A572" s="53"/>
      <c r="B572" s="32"/>
      <c r="C572" s="56"/>
      <c r="D572" s="94"/>
    </row>
    <row r="573" spans="1:4" s="8" customFormat="1" x14ac:dyDescent="0.2">
      <c r="A573" s="53"/>
      <c r="B573" s="32"/>
      <c r="C573" s="56"/>
      <c r="D573" s="94"/>
    </row>
    <row r="574" spans="1:4" s="8" customFormat="1" x14ac:dyDescent="0.2">
      <c r="A574" s="53"/>
      <c r="B574" s="32"/>
      <c r="C574" s="56"/>
      <c r="D574" s="94"/>
    </row>
    <row r="575" spans="1:4" s="8" customFormat="1" x14ac:dyDescent="0.2">
      <c r="A575" s="53"/>
      <c r="B575" s="32"/>
      <c r="C575" s="56"/>
      <c r="D575" s="94"/>
    </row>
    <row r="576" spans="1:4" s="8" customFormat="1" x14ac:dyDescent="0.2">
      <c r="A576" s="53"/>
      <c r="B576" s="32"/>
      <c r="C576" s="56"/>
      <c r="D576" s="94"/>
    </row>
    <row r="577" spans="1:4" s="8" customFormat="1" x14ac:dyDescent="0.2">
      <c r="A577" s="53"/>
      <c r="B577" s="32"/>
      <c r="C577" s="56"/>
      <c r="D577" s="94"/>
    </row>
    <row r="578" spans="1:4" s="8" customFormat="1" x14ac:dyDescent="0.2">
      <c r="A578" s="53"/>
      <c r="B578" s="32"/>
      <c r="C578" s="56"/>
      <c r="D578" s="94"/>
    </row>
    <row r="579" spans="1:4" s="8" customFormat="1" x14ac:dyDescent="0.2">
      <c r="A579" s="53"/>
      <c r="B579" s="32"/>
      <c r="C579" s="56"/>
      <c r="D579" s="94"/>
    </row>
    <row r="580" spans="1:4" s="8" customFormat="1" x14ac:dyDescent="0.2">
      <c r="A580" s="53"/>
      <c r="B580" s="32"/>
      <c r="C580" s="56"/>
      <c r="D580" s="94"/>
    </row>
    <row r="581" spans="1:4" s="8" customFormat="1" x14ac:dyDescent="0.2">
      <c r="A581" s="53"/>
      <c r="B581" s="32"/>
      <c r="C581" s="56"/>
      <c r="D581" s="94"/>
    </row>
    <row r="582" spans="1:4" s="8" customFormat="1" x14ac:dyDescent="0.2">
      <c r="A582" s="53"/>
      <c r="B582" s="32"/>
      <c r="C582" s="56"/>
      <c r="D582" s="94"/>
    </row>
    <row r="583" spans="1:4" s="8" customFormat="1" x14ac:dyDescent="0.2">
      <c r="A583" s="53"/>
      <c r="B583" s="32"/>
      <c r="C583" s="56"/>
      <c r="D583" s="94"/>
    </row>
    <row r="584" spans="1:4" s="8" customFormat="1" x14ac:dyDescent="0.2">
      <c r="A584" s="53"/>
      <c r="B584" s="32"/>
      <c r="C584" s="56"/>
      <c r="D584" s="94"/>
    </row>
    <row r="585" spans="1:4" s="8" customFormat="1" x14ac:dyDescent="0.2">
      <c r="A585" s="53"/>
      <c r="B585" s="32"/>
      <c r="C585" s="56"/>
      <c r="D585" s="94"/>
    </row>
    <row r="586" spans="1:4" s="8" customFormat="1" x14ac:dyDescent="0.2">
      <c r="A586" s="53"/>
      <c r="B586" s="32"/>
      <c r="C586" s="56"/>
      <c r="D586" s="94"/>
    </row>
    <row r="587" spans="1:4" s="8" customFormat="1" x14ac:dyDescent="0.2">
      <c r="A587" s="53"/>
      <c r="B587" s="32"/>
      <c r="C587" s="56"/>
      <c r="D587" s="94"/>
    </row>
    <row r="588" spans="1:4" s="8" customFormat="1" x14ac:dyDescent="0.2">
      <c r="A588" s="53"/>
      <c r="B588" s="32"/>
      <c r="C588" s="56"/>
      <c r="D588" s="94"/>
    </row>
    <row r="589" spans="1:4" s="8" customFormat="1" x14ac:dyDescent="0.2">
      <c r="A589" s="53"/>
      <c r="B589" s="32"/>
      <c r="C589" s="56"/>
      <c r="D589" s="94"/>
    </row>
    <row r="590" spans="1:4" s="8" customFormat="1" x14ac:dyDescent="0.2">
      <c r="A590" s="53"/>
      <c r="B590" s="32"/>
      <c r="C590" s="56"/>
      <c r="D590" s="94"/>
    </row>
    <row r="591" spans="1:4" s="8" customFormat="1" x14ac:dyDescent="0.2">
      <c r="A591" s="53"/>
      <c r="B591" s="32"/>
      <c r="C591" s="56"/>
      <c r="D591" s="94"/>
    </row>
    <row r="592" spans="1:4" s="8" customFormat="1" x14ac:dyDescent="0.2">
      <c r="A592" s="53"/>
      <c r="B592" s="32"/>
      <c r="C592" s="56"/>
      <c r="D592" s="94"/>
    </row>
    <row r="593" spans="1:4" s="8" customFormat="1" x14ac:dyDescent="0.2">
      <c r="A593" s="53"/>
      <c r="B593" s="32"/>
      <c r="C593" s="56"/>
      <c r="D593" s="94"/>
    </row>
    <row r="594" spans="1:4" s="8" customFormat="1" x14ac:dyDescent="0.2">
      <c r="A594" s="53"/>
      <c r="B594" s="32"/>
      <c r="C594" s="56"/>
      <c r="D594" s="94"/>
    </row>
    <row r="595" spans="1:4" s="8" customFormat="1" x14ac:dyDescent="0.2">
      <c r="A595" s="53"/>
      <c r="B595" s="32"/>
      <c r="C595" s="56"/>
      <c r="D595" s="94"/>
    </row>
    <row r="596" spans="1:4" s="8" customFormat="1" x14ac:dyDescent="0.2">
      <c r="A596" s="53"/>
      <c r="B596" s="32"/>
      <c r="C596" s="56"/>
      <c r="D596" s="94"/>
    </row>
    <row r="597" spans="1:4" s="8" customFormat="1" x14ac:dyDescent="0.2">
      <c r="A597" s="53"/>
      <c r="B597" s="32"/>
      <c r="C597" s="56"/>
      <c r="D597" s="94"/>
    </row>
    <row r="598" spans="1:4" s="8" customFormat="1" x14ac:dyDescent="0.2">
      <c r="A598" s="53"/>
      <c r="B598" s="32"/>
      <c r="C598" s="56"/>
      <c r="D598" s="94"/>
    </row>
    <row r="599" spans="1:4" s="8" customFormat="1" x14ac:dyDescent="0.2">
      <c r="A599" s="53"/>
      <c r="B599" s="32"/>
      <c r="C599" s="56"/>
      <c r="D599" s="94"/>
    </row>
    <row r="600" spans="1:4" s="8" customFormat="1" x14ac:dyDescent="0.2">
      <c r="A600" s="53"/>
      <c r="B600" s="32"/>
      <c r="C600" s="56"/>
      <c r="D600" s="94"/>
    </row>
    <row r="601" spans="1:4" s="8" customFormat="1" x14ac:dyDescent="0.2">
      <c r="A601" s="53"/>
      <c r="B601" s="32"/>
      <c r="C601" s="56"/>
      <c r="D601" s="94"/>
    </row>
    <row r="602" spans="1:4" s="8" customFormat="1" x14ac:dyDescent="0.2">
      <c r="A602" s="53"/>
      <c r="B602" s="32"/>
      <c r="C602" s="56"/>
      <c r="D602" s="94"/>
    </row>
    <row r="603" spans="1:4" s="8" customFormat="1" x14ac:dyDescent="0.2">
      <c r="A603" s="53"/>
      <c r="B603" s="32"/>
      <c r="C603" s="56"/>
      <c r="D603" s="94"/>
    </row>
    <row r="604" spans="1:4" s="8" customFormat="1" x14ac:dyDescent="0.2">
      <c r="A604" s="53"/>
      <c r="B604" s="32"/>
      <c r="C604" s="56"/>
      <c r="D604" s="94"/>
    </row>
    <row r="605" spans="1:4" s="8" customFormat="1" x14ac:dyDescent="0.2">
      <c r="A605" s="53"/>
      <c r="B605" s="32"/>
      <c r="C605" s="56"/>
      <c r="D605" s="94"/>
    </row>
    <row r="606" spans="1:4" s="8" customFormat="1" x14ac:dyDescent="0.2">
      <c r="A606" s="53"/>
      <c r="B606" s="32"/>
      <c r="C606" s="56"/>
      <c r="D606" s="94"/>
    </row>
    <row r="607" spans="1:4" s="8" customFormat="1" x14ac:dyDescent="0.2">
      <c r="A607" s="53"/>
      <c r="B607" s="32"/>
      <c r="C607" s="56"/>
      <c r="D607" s="94"/>
    </row>
    <row r="608" spans="1:4" s="8" customFormat="1" x14ac:dyDescent="0.2">
      <c r="A608" s="53"/>
      <c r="B608" s="32"/>
      <c r="C608" s="56"/>
      <c r="D608" s="94"/>
    </row>
    <row r="609" spans="1:4" s="8" customFormat="1" x14ac:dyDescent="0.2">
      <c r="A609" s="53"/>
      <c r="B609" s="32"/>
      <c r="C609" s="56"/>
      <c r="D609" s="94"/>
    </row>
    <row r="610" spans="1:4" s="8" customFormat="1" x14ac:dyDescent="0.2">
      <c r="A610" s="53"/>
      <c r="B610" s="32"/>
      <c r="C610" s="56"/>
      <c r="D610" s="94"/>
    </row>
  </sheetData>
  <mergeCells count="16">
    <mergeCell ref="D2:F2"/>
    <mergeCell ref="B44:C44"/>
    <mergeCell ref="B58:C58"/>
    <mergeCell ref="B66:C66"/>
    <mergeCell ref="B84:C84"/>
    <mergeCell ref="B110:C110"/>
    <mergeCell ref="B117:C117"/>
    <mergeCell ref="B121:C121"/>
    <mergeCell ref="B122:C122"/>
    <mergeCell ref="B123:C123"/>
    <mergeCell ref="B129:C129"/>
    <mergeCell ref="B124:C124"/>
    <mergeCell ref="B125:C125"/>
    <mergeCell ref="B126:C126"/>
    <mergeCell ref="B127:C127"/>
    <mergeCell ref="B128:C128"/>
  </mergeCells>
  <pageMargins left="0.78740157480314965" right="0.39370078740157483" top="0.39370078740157483" bottom="0.39370078740157483" header="0.31496062992125984" footer="0.31496062992125984"/>
  <pageSetup paperSize="9" orientation="portrait" r:id="rId1"/>
  <rowBreaks count="3" manualBreakCount="3">
    <brk id="38" max="5" man="1"/>
    <brk id="57" max="5" man="1"/>
    <brk id="11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showZeros="0" view="pageBreakPreview" topLeftCell="A182" zoomScaleNormal="100" zoomScaleSheetLayoutView="100" workbookViewId="0">
      <selection activeCell="E6" sqref="E6:E185"/>
    </sheetView>
  </sheetViews>
  <sheetFormatPr defaultColWidth="11.28515625" defaultRowHeight="12.75" x14ac:dyDescent="0.2"/>
  <cols>
    <col min="1" max="1" width="5.7109375" style="271" customWidth="1"/>
    <col min="2" max="2" width="38.7109375" style="16" customWidth="1"/>
    <col min="3" max="3" width="8.28515625" style="56" customWidth="1"/>
    <col min="4" max="4" width="10.140625" style="94" bestFit="1" customWidth="1"/>
    <col min="5" max="5" width="9.42578125" style="8" customWidth="1"/>
    <col min="6" max="6" width="12.140625" style="8" customWidth="1"/>
    <col min="7" max="16384" width="11.28515625" style="9"/>
  </cols>
  <sheetData>
    <row r="1" spans="1:6" s="3" customFormat="1" ht="38.25" x14ac:dyDescent="0.25">
      <c r="A1" s="268" t="s">
        <v>157</v>
      </c>
      <c r="B1" s="79" t="s">
        <v>0</v>
      </c>
      <c r="C1" s="1" t="s">
        <v>1</v>
      </c>
      <c r="D1" s="92" t="s">
        <v>2</v>
      </c>
      <c r="E1" s="2" t="s">
        <v>154</v>
      </c>
      <c r="F1" s="58" t="s">
        <v>158</v>
      </c>
    </row>
    <row r="2" spans="1:6" ht="15" customHeight="1" x14ac:dyDescent="0.25">
      <c r="A2" s="269"/>
      <c r="B2" s="143" t="s">
        <v>322</v>
      </c>
      <c r="C2" s="11"/>
      <c r="D2" s="315"/>
      <c r="E2" s="316"/>
      <c r="F2" s="316"/>
    </row>
    <row r="3" spans="1:6" s="57" customFormat="1" ht="15" x14ac:dyDescent="0.2">
      <c r="A3" s="111" t="s">
        <v>118</v>
      </c>
      <c r="B3" s="99" t="s">
        <v>58</v>
      </c>
      <c r="C3" s="100"/>
      <c r="D3" s="101"/>
      <c r="E3" s="102"/>
      <c r="F3" s="103"/>
    </row>
    <row r="4" spans="1:6" s="22" customFormat="1" x14ac:dyDescent="0.2">
      <c r="A4" s="149"/>
      <c r="B4" s="80"/>
      <c r="C4" s="20"/>
      <c r="D4" s="77"/>
      <c r="E4" s="21"/>
      <c r="F4" s="63"/>
    </row>
    <row r="5" spans="1:6" x14ac:dyDescent="0.2">
      <c r="A5" s="289" t="s">
        <v>155</v>
      </c>
      <c r="B5" s="290" t="s">
        <v>59</v>
      </c>
      <c r="C5" s="291"/>
      <c r="D5" s="292"/>
      <c r="E5" s="293"/>
      <c r="F5" s="294"/>
    </row>
    <row r="6" spans="1:6" x14ac:dyDescent="0.2">
      <c r="A6" s="269"/>
      <c r="C6" s="11"/>
      <c r="D6" s="26"/>
      <c r="E6" s="7"/>
      <c r="F6" s="70"/>
    </row>
    <row r="7" spans="1:6" ht="51" x14ac:dyDescent="0.2">
      <c r="A7" s="269" t="s">
        <v>174</v>
      </c>
      <c r="B7" s="16" t="s">
        <v>658</v>
      </c>
      <c r="C7" s="11" t="s">
        <v>60</v>
      </c>
      <c r="D7" s="26">
        <v>1</v>
      </c>
      <c r="E7" s="7"/>
      <c r="F7" s="70">
        <f>D7*E7</f>
        <v>0</v>
      </c>
    </row>
    <row r="8" spans="1:6" x14ac:dyDescent="0.2">
      <c r="A8" s="269"/>
      <c r="C8" s="11"/>
      <c r="D8" s="26"/>
      <c r="E8" s="7"/>
      <c r="F8" s="70"/>
    </row>
    <row r="9" spans="1:6" ht="76.5" x14ac:dyDescent="0.2">
      <c r="A9" s="269" t="s">
        <v>159</v>
      </c>
      <c r="B9" s="16" t="s">
        <v>659</v>
      </c>
      <c r="C9" s="11" t="s">
        <v>60</v>
      </c>
      <c r="D9" s="26">
        <v>1</v>
      </c>
      <c r="E9" s="7"/>
      <c r="F9" s="70">
        <f>D9*E9</f>
        <v>0</v>
      </c>
    </row>
    <row r="10" spans="1:6" x14ac:dyDescent="0.2">
      <c r="A10" s="269"/>
      <c r="C10" s="11"/>
      <c r="D10" s="26"/>
      <c r="E10" s="7"/>
      <c r="F10" s="59"/>
    </row>
    <row r="11" spans="1:6" ht="63.75" x14ac:dyDescent="0.2">
      <c r="A11" s="269" t="s">
        <v>160</v>
      </c>
      <c r="B11" s="16" t="s">
        <v>660</v>
      </c>
      <c r="C11" s="11"/>
      <c r="D11" s="26"/>
      <c r="E11" s="7"/>
      <c r="F11" s="70"/>
    </row>
    <row r="12" spans="1:6" x14ac:dyDescent="0.2">
      <c r="A12" s="269"/>
      <c r="B12" s="16" t="s">
        <v>61</v>
      </c>
      <c r="C12" s="11" t="s">
        <v>18</v>
      </c>
      <c r="D12" s="26">
        <v>100</v>
      </c>
      <c r="E12" s="7"/>
      <c r="F12" s="70">
        <f t="shared" ref="F12:F13" si="0">D12*E12</f>
        <v>0</v>
      </c>
    </row>
    <row r="13" spans="1:6" x14ac:dyDescent="0.2">
      <c r="A13" s="269"/>
      <c r="B13" s="16" t="s">
        <v>62</v>
      </c>
      <c r="C13" s="11" t="s">
        <v>18</v>
      </c>
      <c r="D13" s="26">
        <v>800</v>
      </c>
      <c r="E13" s="7"/>
      <c r="F13" s="70">
        <f t="shared" si="0"/>
        <v>0</v>
      </c>
    </row>
    <row r="14" spans="1:6" x14ac:dyDescent="0.2">
      <c r="A14" s="269"/>
      <c r="C14" s="11"/>
      <c r="D14" s="26"/>
      <c r="E14" s="7"/>
      <c r="F14" s="70"/>
    </row>
    <row r="15" spans="1:6" ht="63.75" x14ac:dyDescent="0.2">
      <c r="A15" s="269" t="s">
        <v>161</v>
      </c>
      <c r="B15" s="16" t="s">
        <v>661</v>
      </c>
      <c r="C15" s="11"/>
      <c r="D15" s="26"/>
      <c r="E15" s="7"/>
      <c r="F15" s="70"/>
    </row>
    <row r="16" spans="1:6" ht="15" x14ac:dyDescent="0.2">
      <c r="A16" s="269"/>
      <c r="B16" s="16" t="s">
        <v>127</v>
      </c>
      <c r="C16" s="11" t="s">
        <v>18</v>
      </c>
      <c r="D16" s="26">
        <v>900</v>
      </c>
      <c r="E16" s="7"/>
      <c r="F16" s="70">
        <f>D16*E16</f>
        <v>0</v>
      </c>
    </row>
    <row r="17" spans="1:6" x14ac:dyDescent="0.2">
      <c r="A17" s="269"/>
      <c r="C17" s="11"/>
      <c r="D17" s="26"/>
      <c r="E17" s="7"/>
      <c r="F17" s="70"/>
    </row>
    <row r="18" spans="1:6" ht="140.25" x14ac:dyDescent="0.2">
      <c r="A18" s="269" t="s">
        <v>162</v>
      </c>
      <c r="B18" s="16" t="s">
        <v>662</v>
      </c>
      <c r="C18" s="11" t="s">
        <v>34</v>
      </c>
      <c r="D18" s="26">
        <v>10</v>
      </c>
      <c r="E18" s="7"/>
      <c r="F18" s="70">
        <f>D18*E18</f>
        <v>0</v>
      </c>
    </row>
    <row r="19" spans="1:6" x14ac:dyDescent="0.2">
      <c r="A19" s="269"/>
      <c r="C19" s="11"/>
      <c r="D19" s="26"/>
      <c r="E19" s="7"/>
      <c r="F19" s="70"/>
    </row>
    <row r="20" spans="1:6" ht="38.25" x14ac:dyDescent="0.2">
      <c r="A20" s="269" t="s">
        <v>163</v>
      </c>
      <c r="B20" s="16" t="s">
        <v>663</v>
      </c>
      <c r="C20" s="11" t="s">
        <v>11</v>
      </c>
      <c r="D20" s="26">
        <v>1</v>
      </c>
      <c r="E20" s="7"/>
      <c r="F20" s="70">
        <f>D20*E20</f>
        <v>0</v>
      </c>
    </row>
    <row r="21" spans="1:6" x14ac:dyDescent="0.2">
      <c r="A21" s="269"/>
      <c r="C21" s="11"/>
      <c r="D21" s="26"/>
      <c r="E21" s="7"/>
      <c r="F21" s="70"/>
    </row>
    <row r="22" spans="1:6" ht="38.25" x14ac:dyDescent="0.2">
      <c r="A22" s="269" t="s">
        <v>164</v>
      </c>
      <c r="B22" s="16" t="s">
        <v>664</v>
      </c>
      <c r="C22" s="11" t="s">
        <v>191</v>
      </c>
      <c r="D22" s="26">
        <v>1</v>
      </c>
      <c r="E22" s="7"/>
      <c r="F22" s="70">
        <f>D22*E22</f>
        <v>0</v>
      </c>
    </row>
    <row r="23" spans="1:6" x14ac:dyDescent="0.2">
      <c r="A23" s="269"/>
      <c r="C23" s="11"/>
      <c r="D23" s="26"/>
      <c r="E23" s="7"/>
      <c r="F23" s="70"/>
    </row>
    <row r="24" spans="1:6" ht="25.5" x14ac:dyDescent="0.2">
      <c r="A24" s="269" t="s">
        <v>165</v>
      </c>
      <c r="B24" s="16" t="s">
        <v>665</v>
      </c>
      <c r="C24" s="11" t="s">
        <v>191</v>
      </c>
      <c r="D24" s="26">
        <v>1</v>
      </c>
      <c r="E24" s="7"/>
      <c r="F24" s="70">
        <f>D24*E24</f>
        <v>0</v>
      </c>
    </row>
    <row r="25" spans="1:6" x14ac:dyDescent="0.2">
      <c r="A25" s="269"/>
      <c r="C25" s="11"/>
      <c r="D25" s="26"/>
      <c r="E25" s="7"/>
      <c r="F25" s="70"/>
    </row>
    <row r="26" spans="1:6" x14ac:dyDescent="0.2">
      <c r="A26" s="289" t="s">
        <v>156</v>
      </c>
      <c r="B26" s="295" t="s">
        <v>63</v>
      </c>
      <c r="C26" s="291"/>
      <c r="D26" s="292"/>
      <c r="E26" s="293"/>
      <c r="F26" s="296"/>
    </row>
    <row r="27" spans="1:6" ht="27.75" customHeight="1" x14ac:dyDescent="0.2">
      <c r="A27" s="269"/>
      <c r="B27" s="88" t="s">
        <v>128</v>
      </c>
      <c r="C27" s="11"/>
      <c r="D27" s="26"/>
      <c r="E27" s="7"/>
      <c r="F27" s="70"/>
    </row>
    <row r="28" spans="1:6" x14ac:dyDescent="0.2">
      <c r="A28" s="269"/>
      <c r="C28" s="11"/>
      <c r="D28" s="26"/>
      <c r="E28" s="7"/>
      <c r="F28" s="70"/>
    </row>
    <row r="29" spans="1:6" ht="51" x14ac:dyDescent="0.2">
      <c r="A29" s="269" t="s">
        <v>174</v>
      </c>
      <c r="B29" s="16" t="s">
        <v>666</v>
      </c>
      <c r="C29" s="11" t="s">
        <v>11</v>
      </c>
      <c r="D29" s="26">
        <v>20</v>
      </c>
      <c r="E29" s="7"/>
      <c r="F29" s="70">
        <f>D29*E29</f>
        <v>0</v>
      </c>
    </row>
    <row r="30" spans="1:6" x14ac:dyDescent="0.2">
      <c r="A30" s="269"/>
      <c r="C30" s="11"/>
      <c r="D30" s="26"/>
      <c r="E30" s="7"/>
      <c r="F30" s="70"/>
    </row>
    <row r="31" spans="1:6" ht="51" x14ac:dyDescent="0.2">
      <c r="A31" s="269" t="s">
        <v>159</v>
      </c>
      <c r="B31" s="16" t="s">
        <v>667</v>
      </c>
      <c r="C31" s="11" t="s">
        <v>11</v>
      </c>
      <c r="D31" s="26">
        <v>10</v>
      </c>
      <c r="E31" s="7"/>
      <c r="F31" s="70">
        <f>D31*E31</f>
        <v>0</v>
      </c>
    </row>
    <row r="32" spans="1:6" x14ac:dyDescent="0.2">
      <c r="A32" s="269"/>
      <c r="C32" s="11"/>
      <c r="D32" s="26"/>
      <c r="E32" s="7"/>
      <c r="F32" s="70"/>
    </row>
    <row r="33" spans="1:6" ht="51" x14ac:dyDescent="0.2">
      <c r="A33" s="269" t="s">
        <v>160</v>
      </c>
      <c r="B33" s="16" t="s">
        <v>667</v>
      </c>
      <c r="C33" s="11" t="s">
        <v>11</v>
      </c>
      <c r="D33" s="26">
        <v>6</v>
      </c>
      <c r="E33" s="7"/>
      <c r="F33" s="70">
        <f>D33*E33</f>
        <v>0</v>
      </c>
    </row>
    <row r="34" spans="1:6" x14ac:dyDescent="0.2">
      <c r="A34" s="269"/>
      <c r="C34" s="11"/>
      <c r="D34" s="26"/>
      <c r="E34" s="7"/>
      <c r="F34" s="70"/>
    </row>
    <row r="35" spans="1:6" ht="25.5" x14ac:dyDescent="0.2">
      <c r="A35" s="269" t="s">
        <v>161</v>
      </c>
      <c r="B35" s="16" t="s">
        <v>668</v>
      </c>
      <c r="C35" s="11" t="s">
        <v>11</v>
      </c>
      <c r="D35" s="26">
        <v>6</v>
      </c>
      <c r="E35" s="7"/>
      <c r="F35" s="59">
        <f>D35*E35</f>
        <v>0</v>
      </c>
    </row>
    <row r="36" spans="1:6" x14ac:dyDescent="0.2">
      <c r="A36" s="269"/>
      <c r="C36" s="11"/>
      <c r="D36" s="26"/>
      <c r="E36" s="7"/>
      <c r="F36" s="70"/>
    </row>
    <row r="37" spans="1:6" x14ac:dyDescent="0.2">
      <c r="A37" s="289" t="s">
        <v>175</v>
      </c>
      <c r="B37" s="295" t="s">
        <v>64</v>
      </c>
      <c r="C37" s="291"/>
      <c r="D37" s="292"/>
      <c r="E37" s="293"/>
      <c r="F37" s="294"/>
    </row>
    <row r="38" spans="1:6" x14ac:dyDescent="0.2">
      <c r="A38" s="269"/>
      <c r="C38" s="11"/>
      <c r="D38" s="26"/>
      <c r="E38" s="7"/>
      <c r="F38" s="70"/>
    </row>
    <row r="39" spans="1:6" ht="76.5" x14ac:dyDescent="0.2">
      <c r="A39" s="269" t="s">
        <v>174</v>
      </c>
      <c r="B39" s="16" t="s">
        <v>669</v>
      </c>
      <c r="C39" s="11"/>
      <c r="D39" s="26"/>
      <c r="E39" s="7"/>
      <c r="F39" s="70"/>
    </row>
    <row r="40" spans="1:6" x14ac:dyDescent="0.2">
      <c r="A40" s="269"/>
      <c r="B40" s="16" t="s">
        <v>65</v>
      </c>
      <c r="C40" s="11" t="s">
        <v>11</v>
      </c>
      <c r="D40" s="26">
        <v>11</v>
      </c>
      <c r="E40" s="7"/>
      <c r="F40" s="70">
        <f>D40*E40</f>
        <v>0</v>
      </c>
    </row>
    <row r="41" spans="1:6" x14ac:dyDescent="0.2">
      <c r="A41" s="269"/>
      <c r="B41" s="16" t="s">
        <v>66</v>
      </c>
      <c r="C41" s="11" t="s">
        <v>11</v>
      </c>
      <c r="D41" s="26">
        <v>5</v>
      </c>
      <c r="E41" s="7"/>
      <c r="F41" s="70">
        <f>D41*E41</f>
        <v>0</v>
      </c>
    </row>
    <row r="42" spans="1:6" x14ac:dyDescent="0.2">
      <c r="A42" s="269"/>
      <c r="B42" s="16" t="s">
        <v>67</v>
      </c>
      <c r="C42" s="11" t="s">
        <v>11</v>
      </c>
      <c r="D42" s="26">
        <v>2</v>
      </c>
      <c r="E42" s="7"/>
      <c r="F42" s="70">
        <f>D42*E42</f>
        <v>0</v>
      </c>
    </row>
    <row r="43" spans="1:6" x14ac:dyDescent="0.2">
      <c r="A43" s="269"/>
      <c r="B43" s="16" t="s">
        <v>68</v>
      </c>
      <c r="C43" s="11" t="s">
        <v>11</v>
      </c>
      <c r="D43" s="26">
        <v>5</v>
      </c>
      <c r="E43" s="7"/>
      <c r="F43" s="70">
        <f>D43*E43</f>
        <v>0</v>
      </c>
    </row>
    <row r="44" spans="1:6" x14ac:dyDescent="0.2">
      <c r="A44" s="269"/>
      <c r="C44" s="11"/>
      <c r="D44" s="26"/>
      <c r="E44" s="7"/>
      <c r="F44" s="70"/>
    </row>
    <row r="45" spans="1:6" ht="76.5" x14ac:dyDescent="0.2">
      <c r="A45" s="269" t="s">
        <v>159</v>
      </c>
      <c r="B45" s="16" t="s">
        <v>670</v>
      </c>
      <c r="C45" s="11"/>
      <c r="D45" s="26"/>
      <c r="E45" s="7"/>
      <c r="F45" s="70"/>
    </row>
    <row r="46" spans="1:6" ht="15.75" customHeight="1" x14ac:dyDescent="0.2">
      <c r="A46" s="269"/>
      <c r="B46" s="16" t="s">
        <v>69</v>
      </c>
      <c r="C46" s="11" t="s">
        <v>11</v>
      </c>
      <c r="D46" s="26">
        <v>13</v>
      </c>
      <c r="E46" s="7"/>
      <c r="F46" s="70">
        <f>D46*E46</f>
        <v>0</v>
      </c>
    </row>
    <row r="47" spans="1:6" ht="18" customHeight="1" x14ac:dyDescent="0.2">
      <c r="A47" s="269"/>
      <c r="B47" s="16" t="s">
        <v>70</v>
      </c>
      <c r="C47" s="11" t="s">
        <v>11</v>
      </c>
      <c r="D47" s="26">
        <v>35</v>
      </c>
      <c r="E47" s="7"/>
      <c r="F47" s="70">
        <f>D47*E47</f>
        <v>0</v>
      </c>
    </row>
    <row r="48" spans="1:6" ht="25.5" x14ac:dyDescent="0.2">
      <c r="A48" s="269"/>
      <c r="B48" s="16" t="s">
        <v>340</v>
      </c>
      <c r="C48" s="11" t="s">
        <v>11</v>
      </c>
      <c r="D48" s="26">
        <v>4</v>
      </c>
      <c r="E48" s="7"/>
      <c r="F48" s="70">
        <f>D48*E48</f>
        <v>0</v>
      </c>
    </row>
    <row r="49" spans="1:6" x14ac:dyDescent="0.2">
      <c r="A49" s="269"/>
      <c r="C49" s="11"/>
      <c r="D49" s="26"/>
      <c r="E49" s="7"/>
      <c r="F49" s="70"/>
    </row>
    <row r="50" spans="1:6" ht="153" x14ac:dyDescent="0.2">
      <c r="A50" s="269" t="s">
        <v>160</v>
      </c>
      <c r="B50" s="16" t="s">
        <v>671</v>
      </c>
      <c r="C50" s="11" t="s">
        <v>11</v>
      </c>
      <c r="D50" s="26">
        <v>1</v>
      </c>
      <c r="E50" s="7"/>
      <c r="F50" s="70">
        <f>D50*E50</f>
        <v>0</v>
      </c>
    </row>
    <row r="51" spans="1:6" x14ac:dyDescent="0.2">
      <c r="A51" s="269"/>
      <c r="C51" s="11"/>
      <c r="D51" s="26"/>
      <c r="E51" s="7"/>
      <c r="F51" s="70"/>
    </row>
    <row r="52" spans="1:6" ht="51" x14ac:dyDescent="0.2">
      <c r="A52" s="269" t="s">
        <v>161</v>
      </c>
      <c r="B52" s="16" t="s">
        <v>672</v>
      </c>
      <c r="C52" s="11"/>
      <c r="D52" s="26"/>
      <c r="E52" s="7"/>
      <c r="F52" s="70"/>
    </row>
    <row r="53" spans="1:6" ht="15.75" customHeight="1" x14ac:dyDescent="0.2">
      <c r="A53" s="269"/>
      <c r="B53" s="16" t="s">
        <v>339</v>
      </c>
      <c r="C53" s="11" t="s">
        <v>11</v>
      </c>
      <c r="D53" s="26">
        <v>5</v>
      </c>
      <c r="E53" s="7"/>
      <c r="F53" s="70">
        <f>D53*E53</f>
        <v>0</v>
      </c>
    </row>
    <row r="54" spans="1:6" x14ac:dyDescent="0.2">
      <c r="A54" s="269"/>
      <c r="C54" s="11"/>
      <c r="D54" s="26"/>
      <c r="E54" s="7"/>
      <c r="F54" s="70"/>
    </row>
    <row r="55" spans="1:6" ht="51" x14ac:dyDescent="0.2">
      <c r="A55" s="269" t="s">
        <v>162</v>
      </c>
      <c r="B55" s="16" t="s">
        <v>673</v>
      </c>
      <c r="C55" s="11"/>
      <c r="D55" s="26"/>
      <c r="E55" s="7"/>
      <c r="F55" s="70"/>
    </row>
    <row r="56" spans="1:6" ht="15.75" customHeight="1" x14ac:dyDescent="0.2">
      <c r="A56" s="269"/>
      <c r="B56" s="16" t="s">
        <v>339</v>
      </c>
      <c r="C56" s="11" t="s">
        <v>11</v>
      </c>
      <c r="D56" s="26">
        <v>6</v>
      </c>
      <c r="E56" s="7"/>
      <c r="F56" s="70">
        <f>D56*E56</f>
        <v>0</v>
      </c>
    </row>
    <row r="57" spans="1:6" ht="15.75" customHeight="1" x14ac:dyDescent="0.2">
      <c r="A57" s="269"/>
      <c r="C57" s="11"/>
      <c r="D57" s="26"/>
      <c r="E57" s="7"/>
      <c r="F57" s="70"/>
    </row>
    <row r="58" spans="1:6" x14ac:dyDescent="0.2">
      <c r="A58" s="289" t="s">
        <v>176</v>
      </c>
      <c r="B58" s="295" t="s">
        <v>71</v>
      </c>
      <c r="C58" s="291"/>
      <c r="D58" s="292"/>
      <c r="E58" s="293"/>
      <c r="F58" s="296"/>
    </row>
    <row r="59" spans="1:6" x14ac:dyDescent="0.2">
      <c r="A59" s="269"/>
      <c r="B59" s="88"/>
      <c r="C59" s="11"/>
      <c r="D59" s="26"/>
      <c r="E59" s="7"/>
      <c r="F59" s="70"/>
    </row>
    <row r="60" spans="1:6" ht="66.75" customHeight="1" x14ac:dyDescent="0.2">
      <c r="A60" s="269"/>
      <c r="B60" s="88" t="s">
        <v>72</v>
      </c>
      <c r="C60" s="11"/>
      <c r="D60" s="26"/>
      <c r="E60" s="7"/>
      <c r="F60" s="70"/>
    </row>
    <row r="61" spans="1:6" x14ac:dyDescent="0.2">
      <c r="A61" s="269"/>
      <c r="C61" s="11"/>
      <c r="D61" s="26"/>
      <c r="E61" s="7"/>
      <c r="F61" s="70"/>
    </row>
    <row r="62" spans="1:6" ht="76.5" x14ac:dyDescent="0.2">
      <c r="A62" s="269" t="s">
        <v>174</v>
      </c>
      <c r="B62" s="16" t="s">
        <v>674</v>
      </c>
      <c r="C62" s="11"/>
      <c r="D62" s="26"/>
      <c r="E62" s="7"/>
      <c r="F62" s="70"/>
    </row>
    <row r="63" spans="1:6" x14ac:dyDescent="0.2">
      <c r="A63" s="269"/>
      <c r="B63" s="16" t="s">
        <v>675</v>
      </c>
      <c r="C63" s="11" t="s">
        <v>18</v>
      </c>
      <c r="D63" s="26">
        <v>2000</v>
      </c>
      <c r="E63" s="7"/>
      <c r="F63" s="70">
        <f>D63*E63</f>
        <v>0</v>
      </c>
    </row>
    <row r="64" spans="1:6" x14ac:dyDescent="0.2">
      <c r="A64" s="269"/>
      <c r="C64" s="11"/>
      <c r="D64" s="26"/>
      <c r="E64" s="7"/>
      <c r="F64" s="70"/>
    </row>
    <row r="65" spans="1:6" ht="51" x14ac:dyDescent="0.2">
      <c r="A65" s="269" t="s">
        <v>159</v>
      </c>
      <c r="B65" s="16" t="s">
        <v>676</v>
      </c>
      <c r="C65" s="11"/>
      <c r="D65" s="26"/>
      <c r="E65" s="7"/>
      <c r="F65" s="70"/>
    </row>
    <row r="66" spans="1:6" x14ac:dyDescent="0.2">
      <c r="A66" s="269"/>
      <c r="B66" s="16" t="s">
        <v>675</v>
      </c>
      <c r="C66" s="11" t="s">
        <v>18</v>
      </c>
      <c r="D66" s="26">
        <v>2000</v>
      </c>
      <c r="E66" s="7"/>
      <c r="F66" s="70">
        <f>D66*E66</f>
        <v>0</v>
      </c>
    </row>
    <row r="67" spans="1:6" x14ac:dyDescent="0.2">
      <c r="A67" s="269"/>
      <c r="C67" s="11"/>
      <c r="D67" s="26"/>
      <c r="E67" s="7"/>
      <c r="F67" s="70"/>
    </row>
    <row r="68" spans="1:6" x14ac:dyDescent="0.2">
      <c r="A68" s="289" t="s">
        <v>177</v>
      </c>
      <c r="B68" s="331" t="s">
        <v>129</v>
      </c>
      <c r="C68" s="332"/>
      <c r="D68" s="292"/>
      <c r="E68" s="293"/>
      <c r="F68" s="294"/>
    </row>
    <row r="69" spans="1:6" x14ac:dyDescent="0.2">
      <c r="A69" s="269"/>
      <c r="C69" s="11"/>
      <c r="D69" s="26"/>
      <c r="E69" s="7"/>
      <c r="F69" s="70"/>
    </row>
    <row r="70" spans="1:6" ht="63.75" x14ac:dyDescent="0.2">
      <c r="A70" s="269" t="s">
        <v>174</v>
      </c>
      <c r="B70" s="16" t="s">
        <v>677</v>
      </c>
      <c r="C70" s="11" t="s">
        <v>60</v>
      </c>
      <c r="D70" s="26">
        <v>1</v>
      </c>
      <c r="E70" s="7"/>
      <c r="F70" s="70">
        <f>D70*E70</f>
        <v>0</v>
      </c>
    </row>
    <row r="71" spans="1:6" x14ac:dyDescent="0.2">
      <c r="A71" s="269"/>
      <c r="C71" s="11"/>
      <c r="D71" s="26"/>
      <c r="E71" s="7"/>
      <c r="F71" s="70"/>
    </row>
    <row r="72" spans="1:6" ht="78" x14ac:dyDescent="0.2">
      <c r="A72" s="269" t="s">
        <v>159</v>
      </c>
      <c r="B72" s="16" t="s">
        <v>678</v>
      </c>
      <c r="C72" s="11" t="s">
        <v>60</v>
      </c>
      <c r="D72" s="26">
        <v>6</v>
      </c>
      <c r="E72" s="7"/>
      <c r="F72" s="70">
        <f>D72*E72</f>
        <v>0</v>
      </c>
    </row>
    <row r="73" spans="1:6" x14ac:dyDescent="0.2">
      <c r="A73" s="269"/>
      <c r="C73" s="11"/>
      <c r="D73" s="26"/>
      <c r="E73" s="7"/>
      <c r="F73" s="59"/>
    </row>
    <row r="74" spans="1:6" ht="52.5" x14ac:dyDescent="0.2">
      <c r="A74" s="269" t="s">
        <v>160</v>
      </c>
      <c r="B74" s="16" t="s">
        <v>679</v>
      </c>
      <c r="C74" s="11" t="s">
        <v>18</v>
      </c>
      <c r="D74" s="26">
        <v>15</v>
      </c>
      <c r="E74" s="7"/>
      <c r="F74" s="59">
        <f>D74*E74</f>
        <v>0</v>
      </c>
    </row>
    <row r="75" spans="1:6" x14ac:dyDescent="0.2">
      <c r="A75" s="269"/>
      <c r="C75" s="11"/>
      <c r="D75" s="26"/>
      <c r="E75" s="7"/>
      <c r="F75" s="70"/>
    </row>
    <row r="76" spans="1:6" ht="76.5" x14ac:dyDescent="0.2">
      <c r="A76" s="269" t="s">
        <v>161</v>
      </c>
      <c r="B76" s="16" t="s">
        <v>680</v>
      </c>
      <c r="C76" s="11"/>
      <c r="D76" s="26"/>
      <c r="E76" s="7"/>
      <c r="F76" s="70"/>
    </row>
    <row r="77" spans="1:6" x14ac:dyDescent="0.2">
      <c r="A77" s="269"/>
      <c r="B77" s="16" t="s">
        <v>675</v>
      </c>
      <c r="C77" s="11" t="s">
        <v>18</v>
      </c>
      <c r="D77" s="26">
        <v>15</v>
      </c>
      <c r="E77" s="7"/>
      <c r="F77" s="70">
        <f>D77*E77</f>
        <v>0</v>
      </c>
    </row>
    <row r="78" spans="1:6" x14ac:dyDescent="0.2">
      <c r="A78" s="269"/>
      <c r="C78" s="11"/>
      <c r="D78" s="26"/>
      <c r="E78" s="7"/>
      <c r="F78" s="70"/>
    </row>
    <row r="79" spans="1:6" ht="51" x14ac:dyDescent="0.2">
      <c r="A79" s="269" t="s">
        <v>162</v>
      </c>
      <c r="B79" s="16" t="s">
        <v>681</v>
      </c>
      <c r="C79" s="11" t="s">
        <v>60</v>
      </c>
      <c r="D79" s="26">
        <v>5</v>
      </c>
      <c r="E79" s="7"/>
      <c r="F79" s="59">
        <f>D79*E79</f>
        <v>0</v>
      </c>
    </row>
    <row r="80" spans="1:6" x14ac:dyDescent="0.2">
      <c r="A80" s="269"/>
      <c r="C80" s="11"/>
      <c r="D80" s="26"/>
      <c r="E80" s="7"/>
      <c r="F80" s="70"/>
    </row>
    <row r="81" spans="1:6" ht="38.25" x14ac:dyDescent="0.2">
      <c r="A81" s="269" t="s">
        <v>163</v>
      </c>
      <c r="B81" s="16" t="s">
        <v>682</v>
      </c>
      <c r="C81" s="11" t="s">
        <v>191</v>
      </c>
      <c r="D81" s="26">
        <v>1</v>
      </c>
      <c r="E81" s="7"/>
      <c r="F81" s="70">
        <f>D81*E81</f>
        <v>0</v>
      </c>
    </row>
    <row r="82" spans="1:6" x14ac:dyDescent="0.2">
      <c r="A82" s="269"/>
      <c r="C82" s="11"/>
      <c r="D82" s="26"/>
      <c r="E82" s="7"/>
      <c r="F82" s="70"/>
    </row>
    <row r="83" spans="1:6" ht="25.5" x14ac:dyDescent="0.2">
      <c r="A83" s="269" t="s">
        <v>164</v>
      </c>
      <c r="B83" s="16" t="s">
        <v>665</v>
      </c>
      <c r="C83" s="11" t="s">
        <v>191</v>
      </c>
      <c r="D83" s="26">
        <v>1</v>
      </c>
      <c r="E83" s="7"/>
      <c r="F83" s="70">
        <f>D83*E83</f>
        <v>0</v>
      </c>
    </row>
    <row r="84" spans="1:6" x14ac:dyDescent="0.2">
      <c r="A84" s="269"/>
      <c r="C84" s="11"/>
      <c r="D84" s="26"/>
      <c r="E84" s="7"/>
      <c r="F84" s="70"/>
    </row>
    <row r="85" spans="1:6" ht="25.5" hidden="1" customHeight="1" x14ac:dyDescent="0.2">
      <c r="A85" s="269"/>
      <c r="B85" s="88" t="s">
        <v>73</v>
      </c>
      <c r="C85" s="11"/>
      <c r="D85" s="26"/>
      <c r="E85" s="7"/>
      <c r="F85" s="70"/>
    </row>
    <row r="86" spans="1:6" ht="12.75" hidden="1" customHeight="1" x14ac:dyDescent="0.2">
      <c r="A86" s="269"/>
      <c r="C86" s="11"/>
      <c r="D86" s="26"/>
      <c r="E86" s="7"/>
      <c r="F86" s="70"/>
    </row>
    <row r="87" spans="1:6" ht="25.5" hidden="1" customHeight="1" x14ac:dyDescent="0.2">
      <c r="A87" s="269"/>
      <c r="B87" s="88" t="s">
        <v>74</v>
      </c>
      <c r="C87" s="11"/>
      <c r="D87" s="26"/>
      <c r="E87" s="7"/>
      <c r="F87" s="70"/>
    </row>
    <row r="88" spans="1:6" ht="12.75" hidden="1" customHeight="1" x14ac:dyDescent="0.2">
      <c r="A88" s="269"/>
      <c r="C88" s="11"/>
      <c r="D88" s="26"/>
      <c r="E88" s="7"/>
      <c r="F88" s="70"/>
    </row>
    <row r="89" spans="1:6" ht="12.75" hidden="1" customHeight="1" x14ac:dyDescent="0.2">
      <c r="A89" s="269"/>
      <c r="B89" s="88" t="s">
        <v>75</v>
      </c>
      <c r="C89" s="11"/>
      <c r="D89" s="26"/>
      <c r="E89" s="7"/>
      <c r="F89" s="70"/>
    </row>
    <row r="90" spans="1:6" ht="12.75" hidden="1" customHeight="1" x14ac:dyDescent="0.2">
      <c r="A90" s="269"/>
      <c r="C90" s="11"/>
      <c r="D90" s="26"/>
      <c r="E90" s="7"/>
      <c r="F90" s="70"/>
    </row>
    <row r="91" spans="1:6" ht="25.5" hidden="1" customHeight="1" x14ac:dyDescent="0.2">
      <c r="A91" s="269" t="s">
        <v>130</v>
      </c>
      <c r="B91" s="16" t="s">
        <v>76</v>
      </c>
      <c r="C91" s="11"/>
      <c r="D91" s="26"/>
      <c r="E91" s="7"/>
      <c r="F91" s="70"/>
    </row>
    <row r="92" spans="1:6" ht="12.75" hidden="1" customHeight="1" x14ac:dyDescent="0.2">
      <c r="A92" s="269"/>
      <c r="B92" s="16" t="s">
        <v>77</v>
      </c>
      <c r="C92" s="11" t="s">
        <v>11</v>
      </c>
      <c r="D92" s="26">
        <v>0</v>
      </c>
      <c r="E92" s="7"/>
      <c r="F92" s="70">
        <f>D92*E92</f>
        <v>0</v>
      </c>
    </row>
    <row r="93" spans="1:6" ht="12.75" hidden="1" customHeight="1" x14ac:dyDescent="0.2">
      <c r="A93" s="269"/>
      <c r="C93" s="11"/>
      <c r="D93" s="26"/>
      <c r="E93" s="7"/>
      <c r="F93" s="70"/>
    </row>
    <row r="94" spans="1:6" ht="12.75" hidden="1" customHeight="1" x14ac:dyDescent="0.2">
      <c r="A94" s="269"/>
      <c r="B94" s="88" t="s">
        <v>78</v>
      </c>
      <c r="C94" s="11"/>
      <c r="D94" s="26"/>
      <c r="E94" s="7"/>
      <c r="F94" s="70"/>
    </row>
    <row r="95" spans="1:6" ht="12.75" hidden="1" customHeight="1" x14ac:dyDescent="0.2">
      <c r="A95" s="269"/>
      <c r="C95" s="11"/>
      <c r="D95" s="26"/>
      <c r="E95" s="7"/>
      <c r="F95" s="70"/>
    </row>
    <row r="96" spans="1:6" ht="25.5" hidden="1" customHeight="1" x14ac:dyDescent="0.2">
      <c r="A96" s="269" t="s">
        <v>131</v>
      </c>
      <c r="B96" s="16" t="s">
        <v>79</v>
      </c>
      <c r="C96" s="11"/>
      <c r="D96" s="26"/>
      <c r="E96" s="7"/>
      <c r="F96" s="70"/>
    </row>
    <row r="97" spans="1:6" ht="12.75" hidden="1" customHeight="1" x14ac:dyDescent="0.2">
      <c r="A97" s="269"/>
      <c r="B97" s="16" t="s">
        <v>80</v>
      </c>
      <c r="C97" s="11" t="s">
        <v>11</v>
      </c>
      <c r="D97" s="26">
        <v>0</v>
      </c>
      <c r="E97" s="7"/>
      <c r="F97" s="70">
        <f>D97*E97</f>
        <v>0</v>
      </c>
    </row>
    <row r="98" spans="1:6" ht="12.75" hidden="1" customHeight="1" x14ac:dyDescent="0.2">
      <c r="A98" s="269"/>
      <c r="C98" s="11"/>
      <c r="D98" s="26"/>
      <c r="E98" s="7"/>
      <c r="F98" s="70"/>
    </row>
    <row r="99" spans="1:6" ht="12.75" hidden="1" customHeight="1" x14ac:dyDescent="0.2">
      <c r="A99" s="269" t="s">
        <v>132</v>
      </c>
      <c r="B99" s="16" t="s">
        <v>81</v>
      </c>
      <c r="C99" s="11"/>
      <c r="D99" s="26"/>
      <c r="E99" s="7"/>
      <c r="F99" s="70"/>
    </row>
    <row r="100" spans="1:6" ht="12.75" hidden="1" customHeight="1" x14ac:dyDescent="0.2">
      <c r="A100" s="269"/>
      <c r="B100" s="16" t="s">
        <v>82</v>
      </c>
      <c r="C100" s="11" t="s">
        <v>11</v>
      </c>
      <c r="D100" s="26">
        <v>0</v>
      </c>
      <c r="E100" s="7"/>
      <c r="F100" s="70">
        <f>D100*E100</f>
        <v>0</v>
      </c>
    </row>
    <row r="101" spans="1:6" ht="12.75" hidden="1" customHeight="1" x14ac:dyDescent="0.2">
      <c r="A101" s="269"/>
      <c r="C101" s="11"/>
      <c r="D101" s="26"/>
      <c r="E101" s="7"/>
      <c r="F101" s="70"/>
    </row>
    <row r="102" spans="1:6" ht="12.75" hidden="1" customHeight="1" x14ac:dyDescent="0.2">
      <c r="A102" s="269" t="s">
        <v>133</v>
      </c>
      <c r="B102" s="16" t="s">
        <v>83</v>
      </c>
      <c r="C102" s="11"/>
      <c r="D102" s="26"/>
      <c r="E102" s="7"/>
      <c r="F102" s="70"/>
    </row>
    <row r="103" spans="1:6" ht="12.75" hidden="1" customHeight="1" x14ac:dyDescent="0.2">
      <c r="A103" s="269"/>
      <c r="B103" s="16" t="s">
        <v>84</v>
      </c>
      <c r="C103" s="11" t="s">
        <v>11</v>
      </c>
      <c r="D103" s="26">
        <v>0</v>
      </c>
      <c r="E103" s="7"/>
      <c r="F103" s="70">
        <f>D103*E103</f>
        <v>0</v>
      </c>
    </row>
    <row r="104" spans="1:6" ht="12.75" hidden="1" customHeight="1" x14ac:dyDescent="0.2">
      <c r="A104" s="269"/>
      <c r="C104" s="11"/>
      <c r="D104" s="26"/>
      <c r="E104" s="7"/>
      <c r="F104" s="70"/>
    </row>
    <row r="105" spans="1:6" ht="12.75" hidden="1" customHeight="1" x14ac:dyDescent="0.2">
      <c r="A105" s="269" t="s">
        <v>134</v>
      </c>
      <c r="B105" s="16" t="s">
        <v>85</v>
      </c>
      <c r="C105" s="11"/>
      <c r="D105" s="26"/>
      <c r="E105" s="7"/>
      <c r="F105" s="70"/>
    </row>
    <row r="106" spans="1:6" ht="12.75" hidden="1" customHeight="1" x14ac:dyDescent="0.2">
      <c r="A106" s="269"/>
      <c r="B106" s="16" t="s">
        <v>86</v>
      </c>
      <c r="C106" s="11" t="s">
        <v>11</v>
      </c>
      <c r="D106" s="26">
        <v>0</v>
      </c>
      <c r="E106" s="7"/>
      <c r="F106" s="70">
        <f>D106*E106</f>
        <v>0</v>
      </c>
    </row>
    <row r="107" spans="1:6" ht="12.75" hidden="1" customHeight="1" x14ac:dyDescent="0.2">
      <c r="A107" s="269"/>
      <c r="C107" s="11"/>
      <c r="D107" s="26"/>
      <c r="E107" s="7"/>
      <c r="F107" s="70"/>
    </row>
    <row r="108" spans="1:6" ht="12.75" hidden="1" customHeight="1" x14ac:dyDescent="0.2">
      <c r="A108" s="269"/>
      <c r="B108" s="88" t="s">
        <v>87</v>
      </c>
      <c r="C108" s="11"/>
      <c r="D108" s="26"/>
      <c r="E108" s="7"/>
      <c r="F108" s="70"/>
    </row>
    <row r="109" spans="1:6" ht="12.75" hidden="1" customHeight="1" x14ac:dyDescent="0.2">
      <c r="A109" s="269"/>
      <c r="C109" s="11"/>
      <c r="D109" s="26"/>
      <c r="E109" s="7"/>
      <c r="F109" s="70"/>
    </row>
    <row r="110" spans="1:6" ht="12.75" hidden="1" customHeight="1" x14ac:dyDescent="0.2">
      <c r="A110" s="269" t="s">
        <v>135</v>
      </c>
      <c r="B110" s="16" t="s">
        <v>88</v>
      </c>
      <c r="C110" s="11"/>
      <c r="D110" s="26"/>
      <c r="E110" s="7"/>
      <c r="F110" s="70"/>
    </row>
    <row r="111" spans="1:6" ht="12.75" hidden="1" customHeight="1" x14ac:dyDescent="0.2">
      <c r="A111" s="269"/>
      <c r="B111" s="16" t="s">
        <v>89</v>
      </c>
      <c r="C111" s="11" t="s">
        <v>11</v>
      </c>
      <c r="D111" s="26">
        <v>0</v>
      </c>
      <c r="E111" s="7"/>
      <c r="F111" s="70">
        <f>D111*E111</f>
        <v>0</v>
      </c>
    </row>
    <row r="112" spans="1:6" ht="12.75" hidden="1" customHeight="1" x14ac:dyDescent="0.2">
      <c r="A112" s="269"/>
      <c r="C112" s="11"/>
      <c r="D112" s="26"/>
      <c r="E112" s="7"/>
      <c r="F112" s="70"/>
    </row>
    <row r="113" spans="1:6" ht="12.75" hidden="1" customHeight="1" x14ac:dyDescent="0.2">
      <c r="A113" s="269" t="s">
        <v>136</v>
      </c>
      <c r="B113" s="16" t="s">
        <v>90</v>
      </c>
      <c r="C113" s="11"/>
      <c r="D113" s="26"/>
      <c r="E113" s="7"/>
      <c r="F113" s="70"/>
    </row>
    <row r="114" spans="1:6" ht="12.75" hidden="1" customHeight="1" x14ac:dyDescent="0.2">
      <c r="A114" s="269"/>
      <c r="B114" s="16" t="s">
        <v>91</v>
      </c>
      <c r="C114" s="11" t="s">
        <v>11</v>
      </c>
      <c r="D114" s="26">
        <v>0</v>
      </c>
      <c r="E114" s="7"/>
      <c r="F114" s="59">
        <f>D114*E114</f>
        <v>0</v>
      </c>
    </row>
    <row r="115" spans="1:6" ht="12.75" hidden="1" customHeight="1" x14ac:dyDescent="0.2">
      <c r="A115" s="269"/>
      <c r="C115" s="11"/>
      <c r="D115" s="26"/>
      <c r="E115" s="7"/>
      <c r="F115" s="59"/>
    </row>
    <row r="116" spans="1:6" ht="12.75" hidden="1" customHeight="1" x14ac:dyDescent="0.2">
      <c r="A116" s="269" t="s">
        <v>137</v>
      </c>
      <c r="B116" s="16" t="s">
        <v>92</v>
      </c>
      <c r="C116" s="11"/>
      <c r="D116" s="26"/>
      <c r="E116" s="7"/>
      <c r="F116" s="70"/>
    </row>
    <row r="117" spans="1:6" ht="12.75" hidden="1" customHeight="1" x14ac:dyDescent="0.2">
      <c r="A117" s="269"/>
      <c r="B117" s="16" t="s">
        <v>93</v>
      </c>
      <c r="C117" s="11" t="s">
        <v>11</v>
      </c>
      <c r="D117" s="26">
        <v>0</v>
      </c>
      <c r="E117" s="7"/>
      <c r="F117" s="70">
        <f>D117*E117</f>
        <v>0</v>
      </c>
    </row>
    <row r="118" spans="1:6" ht="12.75" hidden="1" customHeight="1" x14ac:dyDescent="0.2">
      <c r="A118" s="269"/>
      <c r="C118" s="11"/>
      <c r="D118" s="26"/>
      <c r="E118" s="7"/>
      <c r="F118" s="59"/>
    </row>
    <row r="119" spans="1:6" ht="12.75" hidden="1" customHeight="1" x14ac:dyDescent="0.2">
      <c r="A119" s="269" t="s">
        <v>138</v>
      </c>
      <c r="B119" s="16" t="s">
        <v>94</v>
      </c>
      <c r="C119" s="11"/>
      <c r="D119" s="26"/>
      <c r="E119" s="7"/>
      <c r="F119" s="70"/>
    </row>
    <row r="120" spans="1:6" ht="12.75" hidden="1" customHeight="1" x14ac:dyDescent="0.2">
      <c r="A120" s="269"/>
      <c r="B120" s="16" t="s">
        <v>95</v>
      </c>
      <c r="C120" s="11" t="s">
        <v>11</v>
      </c>
      <c r="D120" s="26">
        <v>0</v>
      </c>
      <c r="E120" s="7"/>
      <c r="F120" s="70">
        <f>D120*E120</f>
        <v>0</v>
      </c>
    </row>
    <row r="121" spans="1:6" ht="12.75" hidden="1" customHeight="1" x14ac:dyDescent="0.2">
      <c r="A121" s="269"/>
      <c r="C121" s="11"/>
      <c r="D121" s="26"/>
      <c r="E121" s="7"/>
      <c r="F121" s="70"/>
    </row>
    <row r="122" spans="1:6" ht="12.75" hidden="1" customHeight="1" x14ac:dyDescent="0.2">
      <c r="A122" s="269" t="s">
        <v>139</v>
      </c>
      <c r="B122" s="16" t="s">
        <v>96</v>
      </c>
      <c r="C122" s="11"/>
      <c r="D122" s="26"/>
      <c r="E122" s="7"/>
      <c r="F122" s="70"/>
    </row>
    <row r="123" spans="1:6" ht="12.75" hidden="1" customHeight="1" x14ac:dyDescent="0.2">
      <c r="A123" s="269"/>
      <c r="B123" s="16" t="s">
        <v>97</v>
      </c>
      <c r="C123" s="11" t="s">
        <v>11</v>
      </c>
      <c r="D123" s="26">
        <v>0</v>
      </c>
      <c r="E123" s="7"/>
      <c r="F123" s="70">
        <f>D123*E123</f>
        <v>0</v>
      </c>
    </row>
    <row r="124" spans="1:6" ht="12.75" hidden="1" customHeight="1" x14ac:dyDescent="0.2">
      <c r="A124" s="269"/>
      <c r="C124" s="11"/>
      <c r="D124" s="26"/>
      <c r="E124" s="7"/>
      <c r="F124" s="70"/>
    </row>
    <row r="125" spans="1:6" ht="12.75" hidden="1" customHeight="1" x14ac:dyDescent="0.2">
      <c r="A125" s="269"/>
      <c r="B125" s="88" t="s">
        <v>98</v>
      </c>
      <c r="C125" s="11"/>
      <c r="D125" s="26"/>
      <c r="E125" s="7"/>
      <c r="F125" s="70"/>
    </row>
    <row r="126" spans="1:6" ht="12.75" hidden="1" customHeight="1" x14ac:dyDescent="0.2">
      <c r="A126" s="269"/>
      <c r="C126" s="11"/>
      <c r="D126" s="26"/>
      <c r="E126" s="7"/>
      <c r="F126" s="70"/>
    </row>
    <row r="127" spans="1:6" ht="25.5" hidden="1" customHeight="1" x14ac:dyDescent="0.2">
      <c r="A127" s="269" t="s">
        <v>140</v>
      </c>
      <c r="B127" s="16" t="s">
        <v>99</v>
      </c>
      <c r="C127" s="11"/>
      <c r="D127" s="26"/>
      <c r="E127" s="7"/>
      <c r="F127" s="70"/>
    </row>
    <row r="128" spans="1:6" ht="12.75" hidden="1" customHeight="1" x14ac:dyDescent="0.2">
      <c r="A128" s="269"/>
      <c r="B128" s="16" t="s">
        <v>100</v>
      </c>
      <c r="C128" s="11" t="s">
        <v>18</v>
      </c>
      <c r="D128" s="26">
        <v>0</v>
      </c>
      <c r="E128" s="7"/>
      <c r="F128" s="70">
        <f>D128*E128</f>
        <v>0</v>
      </c>
    </row>
    <row r="129" spans="1:6" ht="12.75" hidden="1" customHeight="1" x14ac:dyDescent="0.2">
      <c r="A129" s="269"/>
      <c r="C129" s="11"/>
      <c r="D129" s="26"/>
      <c r="E129" s="7"/>
      <c r="F129" s="70"/>
    </row>
    <row r="130" spans="1:6" ht="12.75" hidden="1" customHeight="1" x14ac:dyDescent="0.2">
      <c r="A130" s="269"/>
      <c r="B130" s="88" t="s">
        <v>101</v>
      </c>
      <c r="C130" s="11"/>
      <c r="D130" s="26"/>
      <c r="E130" s="7"/>
      <c r="F130" s="70"/>
    </row>
    <row r="131" spans="1:6" ht="12.75" hidden="1" customHeight="1" x14ac:dyDescent="0.2">
      <c r="A131" s="269"/>
      <c r="C131" s="11"/>
      <c r="D131" s="26"/>
      <c r="E131" s="7"/>
      <c r="F131" s="59"/>
    </row>
    <row r="132" spans="1:6" ht="25.5" hidden="1" customHeight="1" x14ac:dyDescent="0.2">
      <c r="A132" s="269" t="s">
        <v>141</v>
      </c>
      <c r="B132" s="16" t="s">
        <v>102</v>
      </c>
      <c r="C132" s="11"/>
      <c r="D132" s="26"/>
      <c r="E132" s="7"/>
      <c r="F132" s="70"/>
    </row>
    <row r="133" spans="1:6" ht="12.75" hidden="1" customHeight="1" x14ac:dyDescent="0.2">
      <c r="A133" s="269"/>
      <c r="B133" s="16" t="s">
        <v>103</v>
      </c>
      <c r="C133" s="11" t="s">
        <v>18</v>
      </c>
      <c r="D133" s="26">
        <v>0</v>
      </c>
      <c r="E133" s="7"/>
      <c r="F133" s="70">
        <f>D133*E133</f>
        <v>0</v>
      </c>
    </row>
    <row r="134" spans="1:6" ht="12.75" hidden="1" customHeight="1" x14ac:dyDescent="0.2">
      <c r="A134" s="269"/>
      <c r="C134" s="11"/>
      <c r="D134" s="26"/>
      <c r="E134" s="7"/>
      <c r="F134" s="70"/>
    </row>
    <row r="135" spans="1:6" ht="12.75" hidden="1" customHeight="1" x14ac:dyDescent="0.2">
      <c r="A135" s="269" t="s">
        <v>142</v>
      </c>
      <c r="B135" s="16" t="s">
        <v>104</v>
      </c>
      <c r="C135" s="11"/>
      <c r="D135" s="26"/>
      <c r="E135" s="7"/>
      <c r="F135" s="70"/>
    </row>
    <row r="136" spans="1:6" ht="12.75" hidden="1" customHeight="1" x14ac:dyDescent="0.2">
      <c r="A136" s="269"/>
      <c r="B136" s="16" t="s">
        <v>105</v>
      </c>
      <c r="C136" s="11" t="s">
        <v>11</v>
      </c>
      <c r="D136" s="26">
        <v>0</v>
      </c>
      <c r="E136" s="7"/>
      <c r="F136" s="70">
        <f>D136*E136</f>
        <v>0</v>
      </c>
    </row>
    <row r="137" spans="1:6" ht="12.75" hidden="1" customHeight="1" x14ac:dyDescent="0.2">
      <c r="A137" s="269"/>
      <c r="C137" s="11"/>
      <c r="D137" s="26"/>
      <c r="E137" s="7"/>
      <c r="F137" s="70"/>
    </row>
    <row r="138" spans="1:6" ht="12.75" hidden="1" customHeight="1" x14ac:dyDescent="0.2">
      <c r="A138" s="269" t="s">
        <v>143</v>
      </c>
      <c r="B138" s="16" t="s">
        <v>144</v>
      </c>
      <c r="C138" s="11" t="s">
        <v>60</v>
      </c>
      <c r="D138" s="26">
        <v>0</v>
      </c>
      <c r="E138" s="7"/>
      <c r="F138" s="70">
        <f>D138*E138</f>
        <v>0</v>
      </c>
    </row>
    <row r="139" spans="1:6" ht="12.75" hidden="1" customHeight="1" x14ac:dyDescent="0.2">
      <c r="A139" s="269"/>
      <c r="C139" s="11"/>
      <c r="D139" s="26"/>
      <c r="E139" s="7"/>
      <c r="F139" s="70"/>
    </row>
    <row r="140" spans="1:6" x14ac:dyDescent="0.2">
      <c r="A140" s="289" t="s">
        <v>178</v>
      </c>
      <c r="B140" s="295" t="s">
        <v>106</v>
      </c>
      <c r="C140" s="291"/>
      <c r="D140" s="292"/>
      <c r="E140" s="293"/>
      <c r="F140" s="294"/>
    </row>
    <row r="141" spans="1:6" x14ac:dyDescent="0.2">
      <c r="A141" s="269"/>
      <c r="B141" s="88"/>
      <c r="C141" s="11"/>
      <c r="D141" s="26"/>
      <c r="E141" s="7"/>
      <c r="F141" s="70"/>
    </row>
    <row r="142" spans="1:6" x14ac:dyDescent="0.2">
      <c r="A142" s="269"/>
      <c r="B142" s="333" t="s">
        <v>145</v>
      </c>
      <c r="C142" s="334"/>
      <c r="D142" s="335"/>
      <c r="E142" s="7"/>
      <c r="F142" s="70"/>
    </row>
    <row r="143" spans="1:6" x14ac:dyDescent="0.2">
      <c r="A143" s="269"/>
      <c r="C143" s="11"/>
      <c r="D143" s="26"/>
      <c r="E143" s="7"/>
      <c r="F143" s="70"/>
    </row>
    <row r="144" spans="1:6" ht="63.75" x14ac:dyDescent="0.2">
      <c r="A144" s="269" t="s">
        <v>174</v>
      </c>
      <c r="B144" s="16" t="s">
        <v>683</v>
      </c>
      <c r="C144" s="11" t="s">
        <v>18</v>
      </c>
      <c r="D144" s="26">
        <v>20</v>
      </c>
      <c r="E144" s="7"/>
      <c r="F144" s="70">
        <f>D144*E144</f>
        <v>0</v>
      </c>
    </row>
    <row r="145" spans="1:6" x14ac:dyDescent="0.2">
      <c r="A145" s="269"/>
      <c r="C145" s="11"/>
      <c r="D145" s="26"/>
      <c r="E145" s="7"/>
      <c r="F145" s="70"/>
    </row>
    <row r="146" spans="1:6" ht="51" x14ac:dyDescent="0.2">
      <c r="A146" s="269" t="s">
        <v>159</v>
      </c>
      <c r="B146" s="16" t="s">
        <v>684</v>
      </c>
      <c r="C146" s="11" t="s">
        <v>18</v>
      </c>
      <c r="D146" s="26">
        <v>20</v>
      </c>
      <c r="E146" s="7"/>
      <c r="F146" s="70">
        <f>D146*E146</f>
        <v>0</v>
      </c>
    </row>
    <row r="147" spans="1:6" x14ac:dyDescent="0.2">
      <c r="A147" s="269"/>
      <c r="C147" s="11"/>
      <c r="D147" s="26"/>
      <c r="E147" s="7"/>
      <c r="F147" s="70"/>
    </row>
    <row r="148" spans="1:6" ht="40.5" customHeight="1" x14ac:dyDescent="0.2">
      <c r="A148" s="269" t="s">
        <v>160</v>
      </c>
      <c r="B148" s="16" t="s">
        <v>685</v>
      </c>
      <c r="C148" s="11"/>
      <c r="D148" s="26"/>
      <c r="E148" s="7"/>
      <c r="F148" s="70"/>
    </row>
    <row r="149" spans="1:6" x14ac:dyDescent="0.2">
      <c r="A149" s="269"/>
      <c r="B149" s="16" t="s">
        <v>146</v>
      </c>
      <c r="C149" s="11"/>
      <c r="D149" s="26"/>
      <c r="E149" s="7"/>
      <c r="F149" s="70"/>
    </row>
    <row r="150" spans="1:6" x14ac:dyDescent="0.2">
      <c r="A150" s="269"/>
      <c r="B150" s="16" t="s">
        <v>147</v>
      </c>
      <c r="C150" s="11"/>
      <c r="D150" s="26"/>
      <c r="E150" s="7"/>
      <c r="F150" s="70"/>
    </row>
    <row r="151" spans="1:6" x14ac:dyDescent="0.2">
      <c r="A151" s="269"/>
      <c r="B151" s="16" t="s">
        <v>148</v>
      </c>
      <c r="C151" s="11"/>
      <c r="D151" s="26"/>
      <c r="E151" s="7"/>
      <c r="F151" s="70"/>
    </row>
    <row r="152" spans="1:6" ht="25.5" x14ac:dyDescent="0.2">
      <c r="A152" s="269"/>
      <c r="B152" s="16" t="s">
        <v>149</v>
      </c>
      <c r="C152" s="11"/>
      <c r="D152" s="26"/>
      <c r="E152" s="7"/>
      <c r="F152" s="70"/>
    </row>
    <row r="153" spans="1:6" x14ac:dyDescent="0.2">
      <c r="A153" s="269"/>
      <c r="B153" s="16" t="s">
        <v>150</v>
      </c>
      <c r="C153" s="11"/>
      <c r="D153" s="26"/>
      <c r="E153" s="7"/>
      <c r="F153" s="70"/>
    </row>
    <row r="154" spans="1:6" ht="25.5" x14ac:dyDescent="0.2">
      <c r="A154" s="269"/>
      <c r="B154" s="16" t="s">
        <v>151</v>
      </c>
      <c r="C154" s="11"/>
      <c r="D154" s="26"/>
      <c r="E154" s="7"/>
      <c r="F154" s="70"/>
    </row>
    <row r="155" spans="1:6" ht="25.5" x14ac:dyDescent="0.2">
      <c r="A155" s="269"/>
      <c r="B155" s="16" t="s">
        <v>152</v>
      </c>
      <c r="C155" s="11"/>
      <c r="D155" s="26"/>
      <c r="E155" s="7"/>
      <c r="F155" s="70"/>
    </row>
    <row r="156" spans="1:6" ht="51" x14ac:dyDescent="0.2">
      <c r="A156" s="269"/>
      <c r="B156" s="16" t="s">
        <v>686</v>
      </c>
      <c r="C156" s="11" t="s">
        <v>60</v>
      </c>
      <c r="D156" s="26">
        <v>1</v>
      </c>
      <c r="E156" s="7"/>
      <c r="F156" s="59">
        <f>D156*E156</f>
        <v>0</v>
      </c>
    </row>
    <row r="157" spans="1:6" x14ac:dyDescent="0.2">
      <c r="A157" s="269"/>
      <c r="C157" s="11"/>
      <c r="D157" s="26"/>
      <c r="E157" s="7"/>
      <c r="F157" s="59"/>
    </row>
    <row r="158" spans="1:6" ht="114.75" x14ac:dyDescent="0.2">
      <c r="A158" s="269" t="s">
        <v>161</v>
      </c>
      <c r="B158" s="16" t="s">
        <v>687</v>
      </c>
      <c r="C158" s="11" t="s">
        <v>18</v>
      </c>
      <c r="D158" s="26">
        <v>700</v>
      </c>
      <c r="E158" s="7"/>
      <c r="F158" s="70">
        <f>D158*E158</f>
        <v>0</v>
      </c>
    </row>
    <row r="159" spans="1:6" x14ac:dyDescent="0.2">
      <c r="A159" s="269"/>
      <c r="C159" s="11"/>
      <c r="D159" s="26"/>
      <c r="E159" s="7"/>
      <c r="F159" s="70"/>
    </row>
    <row r="160" spans="1:6" ht="38.25" x14ac:dyDescent="0.2">
      <c r="A160" s="269" t="s">
        <v>162</v>
      </c>
      <c r="B160" s="16" t="s">
        <v>688</v>
      </c>
      <c r="C160" s="11" t="s">
        <v>11</v>
      </c>
      <c r="D160" s="26">
        <v>4</v>
      </c>
      <c r="E160" s="7"/>
      <c r="F160" s="70">
        <f>D160*E160</f>
        <v>0</v>
      </c>
    </row>
    <row r="161" spans="1:6" x14ac:dyDescent="0.2">
      <c r="A161" s="269"/>
      <c r="C161" s="11"/>
      <c r="D161" s="26"/>
      <c r="E161" s="7"/>
      <c r="F161" s="70"/>
    </row>
    <row r="162" spans="1:6" ht="38.25" x14ac:dyDescent="0.2">
      <c r="A162" s="269" t="s">
        <v>163</v>
      </c>
      <c r="B162" s="16" t="s">
        <v>689</v>
      </c>
      <c r="C162" s="11" t="s">
        <v>11</v>
      </c>
      <c r="D162" s="26">
        <v>12</v>
      </c>
      <c r="E162" s="7"/>
      <c r="F162" s="70">
        <f>D162*E162</f>
        <v>0</v>
      </c>
    </row>
    <row r="163" spans="1:6" x14ac:dyDescent="0.2">
      <c r="A163" s="269"/>
      <c r="C163" s="11"/>
      <c r="D163" s="26"/>
      <c r="E163" s="7"/>
      <c r="F163" s="70"/>
    </row>
    <row r="164" spans="1:6" ht="51" x14ac:dyDescent="0.2">
      <c r="A164" s="269" t="s">
        <v>164</v>
      </c>
      <c r="B164" s="16" t="s">
        <v>690</v>
      </c>
      <c r="C164" s="11"/>
      <c r="D164" s="26"/>
      <c r="E164" s="7"/>
      <c r="F164" s="70"/>
    </row>
    <row r="165" spans="1:6" x14ac:dyDescent="0.2">
      <c r="A165" s="269"/>
      <c r="B165" s="16" t="s">
        <v>675</v>
      </c>
      <c r="C165" s="11" t="s">
        <v>18</v>
      </c>
      <c r="D165" s="26">
        <v>15</v>
      </c>
      <c r="E165" s="7"/>
      <c r="F165" s="59">
        <f>D165*E165</f>
        <v>0</v>
      </c>
    </row>
    <row r="166" spans="1:6" x14ac:dyDescent="0.2">
      <c r="A166" s="269"/>
      <c r="C166" s="11"/>
      <c r="D166" s="26"/>
      <c r="E166" s="7"/>
      <c r="F166" s="70"/>
    </row>
    <row r="167" spans="1:6" ht="38.25" x14ac:dyDescent="0.2">
      <c r="A167" s="269" t="s">
        <v>165</v>
      </c>
      <c r="B167" s="16" t="s">
        <v>682</v>
      </c>
      <c r="C167" s="11" t="s">
        <v>191</v>
      </c>
      <c r="D167" s="26">
        <v>1</v>
      </c>
      <c r="E167" s="7"/>
      <c r="F167" s="70">
        <f>D167*E167</f>
        <v>0</v>
      </c>
    </row>
    <row r="168" spans="1:6" x14ac:dyDescent="0.2">
      <c r="A168" s="269"/>
      <c r="C168" s="11"/>
      <c r="D168" s="26"/>
      <c r="E168" s="7"/>
      <c r="F168" s="70"/>
    </row>
    <row r="169" spans="1:6" ht="25.5" x14ac:dyDescent="0.2">
      <c r="A169" s="269" t="s">
        <v>166</v>
      </c>
      <c r="B169" s="16" t="s">
        <v>665</v>
      </c>
      <c r="C169" s="11" t="s">
        <v>191</v>
      </c>
      <c r="D169" s="26">
        <v>1</v>
      </c>
      <c r="E169" s="7"/>
      <c r="F169" s="70">
        <f>D169*E169</f>
        <v>0</v>
      </c>
    </row>
    <row r="170" spans="1:6" x14ac:dyDescent="0.2">
      <c r="A170" s="269"/>
      <c r="C170" s="11"/>
      <c r="D170" s="26"/>
      <c r="E170" s="7"/>
      <c r="F170" s="70"/>
    </row>
    <row r="171" spans="1:6" x14ac:dyDescent="0.2">
      <c r="A171" s="289" t="s">
        <v>179</v>
      </c>
      <c r="B171" s="295" t="s">
        <v>646</v>
      </c>
      <c r="C171" s="291"/>
      <c r="D171" s="292"/>
      <c r="E171" s="293"/>
      <c r="F171" s="294"/>
    </row>
    <row r="172" spans="1:6" x14ac:dyDescent="0.2">
      <c r="A172" s="269"/>
      <c r="C172" s="11"/>
      <c r="D172" s="26"/>
      <c r="E172" s="7"/>
      <c r="F172" s="70"/>
    </row>
    <row r="173" spans="1:6" ht="89.25" x14ac:dyDescent="0.2">
      <c r="A173" s="269" t="s">
        <v>174</v>
      </c>
      <c r="B173" s="16" t="s">
        <v>691</v>
      </c>
      <c r="C173" s="11" t="s">
        <v>60</v>
      </c>
      <c r="D173" s="26">
        <v>1</v>
      </c>
      <c r="E173" s="7"/>
      <c r="F173" s="70">
        <f>D173*E173</f>
        <v>0</v>
      </c>
    </row>
    <row r="174" spans="1:6" x14ac:dyDescent="0.2">
      <c r="A174" s="269"/>
      <c r="C174" s="11"/>
      <c r="D174" s="26"/>
      <c r="E174" s="7"/>
      <c r="F174" s="70"/>
    </row>
    <row r="175" spans="1:6" ht="76.5" x14ac:dyDescent="0.2">
      <c r="A175" s="269" t="s">
        <v>159</v>
      </c>
      <c r="B175" s="16" t="s">
        <v>692</v>
      </c>
      <c r="C175" s="11" t="s">
        <v>60</v>
      </c>
      <c r="D175" s="26">
        <v>1</v>
      </c>
      <c r="E175" s="7"/>
      <c r="F175" s="70">
        <f>D175*E175</f>
        <v>0</v>
      </c>
    </row>
    <row r="176" spans="1:6" x14ac:dyDescent="0.2">
      <c r="A176" s="269"/>
      <c r="C176" s="11"/>
      <c r="D176" s="26"/>
      <c r="E176" s="7"/>
      <c r="F176" s="70"/>
    </row>
    <row r="177" spans="1:7" ht="51" x14ac:dyDescent="0.2">
      <c r="A177" s="269" t="s">
        <v>160</v>
      </c>
      <c r="B177" s="16" t="s">
        <v>647</v>
      </c>
      <c r="C177" s="11" t="s">
        <v>60</v>
      </c>
      <c r="D177" s="26">
        <v>1</v>
      </c>
      <c r="E177" s="7"/>
      <c r="F177" s="70">
        <f>D177*E177</f>
        <v>0</v>
      </c>
    </row>
    <row r="178" spans="1:7" x14ac:dyDescent="0.2">
      <c r="A178" s="269"/>
      <c r="C178" s="11"/>
      <c r="D178" s="26"/>
      <c r="E178" s="7"/>
      <c r="F178" s="70"/>
    </row>
    <row r="179" spans="1:7" x14ac:dyDescent="0.2">
      <c r="A179" s="289" t="s">
        <v>180</v>
      </c>
      <c r="B179" s="295" t="s">
        <v>107</v>
      </c>
      <c r="C179" s="291"/>
      <c r="D179" s="292"/>
      <c r="E179" s="293"/>
      <c r="F179" s="294"/>
    </row>
    <row r="180" spans="1:7" x14ac:dyDescent="0.2">
      <c r="A180" s="269"/>
      <c r="C180" s="11"/>
      <c r="D180" s="26"/>
      <c r="E180" s="7"/>
      <c r="F180" s="70"/>
    </row>
    <row r="181" spans="1:7" ht="51" x14ac:dyDescent="0.2">
      <c r="A181" s="269" t="s">
        <v>174</v>
      </c>
      <c r="B181" s="16" t="s">
        <v>693</v>
      </c>
      <c r="C181" s="11" t="s">
        <v>60</v>
      </c>
      <c r="D181" s="26">
        <v>1</v>
      </c>
      <c r="E181" s="7"/>
      <c r="F181" s="70">
        <f>D181*E181</f>
        <v>0</v>
      </c>
    </row>
    <row r="182" spans="1:7" x14ac:dyDescent="0.2">
      <c r="A182" s="269"/>
      <c r="C182" s="11"/>
      <c r="D182" s="26"/>
      <c r="E182" s="7"/>
      <c r="F182" s="70"/>
    </row>
    <row r="183" spans="1:7" x14ac:dyDescent="0.2">
      <c r="A183" s="289" t="s">
        <v>181</v>
      </c>
      <c r="B183" s="295" t="s">
        <v>108</v>
      </c>
      <c r="C183" s="291"/>
      <c r="D183" s="292"/>
      <c r="E183" s="293"/>
      <c r="F183" s="294"/>
    </row>
    <row r="184" spans="1:7" x14ac:dyDescent="0.2">
      <c r="A184" s="269"/>
      <c r="C184" s="11"/>
      <c r="D184" s="26"/>
      <c r="E184" s="7"/>
      <c r="F184" s="70"/>
    </row>
    <row r="185" spans="1:7" ht="89.25" x14ac:dyDescent="0.2">
      <c r="A185" s="269" t="s">
        <v>174</v>
      </c>
      <c r="B185" s="16" t="s">
        <v>694</v>
      </c>
      <c r="C185" s="11" t="s">
        <v>191</v>
      </c>
      <c r="D185" s="26">
        <v>1</v>
      </c>
      <c r="E185" s="7"/>
      <c r="F185" s="70">
        <f>D185*E185</f>
        <v>0</v>
      </c>
    </row>
    <row r="186" spans="1:7" ht="13.5" thickBot="1" x14ac:dyDescent="0.25">
      <c r="A186" s="269"/>
      <c r="B186" s="54"/>
      <c r="C186" s="11"/>
      <c r="D186" s="26"/>
      <c r="E186" s="7"/>
      <c r="F186" s="72"/>
    </row>
    <row r="187" spans="1:7" ht="13.5" thickBot="1" x14ac:dyDescent="0.25">
      <c r="A187" s="297"/>
      <c r="B187" s="298" t="s">
        <v>109</v>
      </c>
      <c r="C187" s="299"/>
      <c r="D187" s="108"/>
      <c r="E187" s="109"/>
      <c r="F187" s="300">
        <f>SUM(F7:F185)</f>
        <v>0</v>
      </c>
      <c r="G187" s="161"/>
    </row>
    <row r="188" spans="1:7" ht="15" x14ac:dyDescent="0.2">
      <c r="A188" s="270"/>
      <c r="B188" s="89"/>
      <c r="C188" s="5"/>
      <c r="D188" s="26"/>
      <c r="E188" s="40"/>
      <c r="F188" s="31"/>
    </row>
    <row r="189" spans="1:7" x14ac:dyDescent="0.2">
      <c r="B189" s="32"/>
    </row>
    <row r="190" spans="1:7" x14ac:dyDescent="0.2">
      <c r="B190" s="32"/>
    </row>
    <row r="191" spans="1:7" x14ac:dyDescent="0.2">
      <c r="B191" s="32"/>
    </row>
    <row r="192" spans="1:7" x14ac:dyDescent="0.2">
      <c r="B192" s="32"/>
    </row>
    <row r="193" spans="1:7" x14ac:dyDescent="0.2">
      <c r="B193" s="32"/>
    </row>
    <row r="194" spans="1:7" x14ac:dyDescent="0.2">
      <c r="B194" s="32"/>
    </row>
    <row r="195" spans="1:7" x14ac:dyDescent="0.2">
      <c r="B195" s="32"/>
    </row>
    <row r="196" spans="1:7" s="8" customFormat="1" x14ac:dyDescent="0.2">
      <c r="A196" s="271"/>
      <c r="B196" s="32"/>
      <c r="C196" s="56"/>
      <c r="D196" s="94"/>
      <c r="G196" s="9"/>
    </row>
    <row r="197" spans="1:7" s="8" customFormat="1" x14ac:dyDescent="0.2">
      <c r="A197" s="271"/>
      <c r="B197" s="32"/>
      <c r="C197" s="56"/>
      <c r="D197" s="94"/>
      <c r="G197" s="9"/>
    </row>
    <row r="198" spans="1:7" s="8" customFormat="1" x14ac:dyDescent="0.2">
      <c r="A198" s="271"/>
      <c r="B198" s="32"/>
      <c r="C198" s="56"/>
      <c r="D198" s="94"/>
      <c r="G198" s="9"/>
    </row>
    <row r="199" spans="1:7" s="8" customFormat="1" x14ac:dyDescent="0.2">
      <c r="A199" s="271"/>
      <c r="B199" s="32"/>
      <c r="C199" s="56"/>
      <c r="D199" s="94"/>
      <c r="G199" s="9"/>
    </row>
    <row r="200" spans="1:7" s="8" customFormat="1" x14ac:dyDescent="0.2">
      <c r="A200" s="271"/>
      <c r="B200" s="32"/>
      <c r="C200" s="56"/>
      <c r="D200" s="94"/>
      <c r="G200" s="9"/>
    </row>
    <row r="201" spans="1:7" s="8" customFormat="1" x14ac:dyDescent="0.2">
      <c r="A201" s="271"/>
      <c r="B201" s="32"/>
      <c r="C201" s="56"/>
      <c r="D201" s="94"/>
      <c r="G201" s="9"/>
    </row>
    <row r="202" spans="1:7" s="8" customFormat="1" x14ac:dyDescent="0.2">
      <c r="A202" s="271"/>
      <c r="B202" s="32"/>
      <c r="C202" s="56"/>
      <c r="D202" s="94"/>
      <c r="G202" s="9"/>
    </row>
    <row r="203" spans="1:7" s="8" customFormat="1" x14ac:dyDescent="0.2">
      <c r="A203" s="271"/>
      <c r="B203" s="32"/>
      <c r="C203" s="56"/>
      <c r="D203" s="94"/>
      <c r="G203" s="9"/>
    </row>
    <row r="204" spans="1:7" s="8" customFormat="1" x14ac:dyDescent="0.2">
      <c r="A204" s="271"/>
      <c r="B204" s="32"/>
      <c r="C204" s="56"/>
      <c r="D204" s="94"/>
      <c r="G204" s="9"/>
    </row>
    <row r="205" spans="1:7" s="8" customFormat="1" x14ac:dyDescent="0.2">
      <c r="A205" s="271"/>
      <c r="B205" s="32"/>
      <c r="C205" s="56"/>
      <c r="D205" s="94"/>
      <c r="G205" s="9"/>
    </row>
    <row r="206" spans="1:7" s="8" customFormat="1" x14ac:dyDescent="0.2">
      <c r="A206" s="271"/>
      <c r="B206" s="32"/>
      <c r="C206" s="56"/>
      <c r="D206" s="94"/>
      <c r="G206" s="9"/>
    </row>
    <row r="207" spans="1:7" s="8" customFormat="1" x14ac:dyDescent="0.2">
      <c r="A207" s="271"/>
      <c r="B207" s="32"/>
      <c r="C207" s="56"/>
      <c r="D207" s="94"/>
      <c r="G207" s="9"/>
    </row>
    <row r="208" spans="1:7" s="8" customFormat="1" x14ac:dyDescent="0.2">
      <c r="A208" s="271"/>
      <c r="B208" s="32"/>
      <c r="C208" s="56"/>
      <c r="D208" s="94"/>
      <c r="G208" s="9"/>
    </row>
    <row r="209" spans="1:7" s="8" customFormat="1" x14ac:dyDescent="0.2">
      <c r="A209" s="271"/>
      <c r="B209" s="32"/>
      <c r="C209" s="56"/>
      <c r="D209" s="94"/>
      <c r="G209" s="9"/>
    </row>
    <row r="210" spans="1:7" s="8" customFormat="1" x14ac:dyDescent="0.2">
      <c r="A210" s="271"/>
      <c r="B210" s="32"/>
      <c r="C210" s="56"/>
      <c r="D210" s="94"/>
      <c r="G210" s="9"/>
    </row>
    <row r="211" spans="1:7" s="8" customFormat="1" x14ac:dyDescent="0.2">
      <c r="A211" s="271"/>
      <c r="B211" s="32"/>
      <c r="C211" s="56"/>
      <c r="D211" s="94"/>
      <c r="G211" s="9"/>
    </row>
    <row r="212" spans="1:7" s="8" customFormat="1" x14ac:dyDescent="0.2">
      <c r="A212" s="271"/>
      <c r="B212" s="32"/>
      <c r="C212" s="56"/>
      <c r="D212" s="94"/>
      <c r="G212" s="9"/>
    </row>
    <row r="213" spans="1:7" s="8" customFormat="1" x14ac:dyDescent="0.2">
      <c r="A213" s="271"/>
      <c r="B213" s="32"/>
      <c r="C213" s="56"/>
      <c r="D213" s="94"/>
      <c r="G213" s="9"/>
    </row>
    <row r="214" spans="1:7" s="8" customFormat="1" x14ac:dyDescent="0.2">
      <c r="A214" s="271"/>
      <c r="B214" s="32"/>
      <c r="C214" s="56"/>
      <c r="D214" s="94"/>
      <c r="G214" s="9"/>
    </row>
    <row r="215" spans="1:7" s="8" customFormat="1" x14ac:dyDescent="0.2">
      <c r="A215" s="271"/>
      <c r="B215" s="32"/>
      <c r="C215" s="56"/>
      <c r="D215" s="94"/>
      <c r="G215" s="9"/>
    </row>
    <row r="216" spans="1:7" s="8" customFormat="1" x14ac:dyDescent="0.2">
      <c r="A216" s="271"/>
      <c r="B216" s="32"/>
      <c r="C216" s="56"/>
      <c r="D216" s="94"/>
      <c r="G216" s="9"/>
    </row>
    <row r="217" spans="1:7" s="8" customFormat="1" x14ac:dyDescent="0.2">
      <c r="A217" s="271"/>
      <c r="B217" s="32"/>
      <c r="C217" s="56"/>
      <c r="D217" s="94"/>
      <c r="G217" s="9"/>
    </row>
    <row r="218" spans="1:7" s="8" customFormat="1" x14ac:dyDescent="0.2">
      <c r="A218" s="271"/>
      <c r="B218" s="32"/>
      <c r="C218" s="56"/>
      <c r="D218" s="94"/>
      <c r="G218" s="9"/>
    </row>
    <row r="219" spans="1:7" s="8" customFormat="1" x14ac:dyDescent="0.2">
      <c r="A219" s="271"/>
      <c r="B219" s="32"/>
      <c r="C219" s="56"/>
      <c r="D219" s="94"/>
      <c r="G219" s="9"/>
    </row>
    <row r="220" spans="1:7" s="8" customFormat="1" x14ac:dyDescent="0.2">
      <c r="A220" s="271"/>
      <c r="B220" s="32"/>
      <c r="C220" s="56"/>
      <c r="D220" s="94"/>
      <c r="G220" s="9"/>
    </row>
    <row r="221" spans="1:7" s="8" customFormat="1" x14ac:dyDescent="0.2">
      <c r="A221" s="271"/>
      <c r="B221" s="32"/>
      <c r="C221" s="56"/>
      <c r="D221" s="94"/>
      <c r="G221" s="9"/>
    </row>
    <row r="222" spans="1:7" s="8" customFormat="1" x14ac:dyDescent="0.2">
      <c r="A222" s="271"/>
      <c r="B222" s="32"/>
      <c r="C222" s="56"/>
      <c r="D222" s="94"/>
      <c r="G222" s="9"/>
    </row>
    <row r="223" spans="1:7" s="8" customFormat="1" x14ac:dyDescent="0.2">
      <c r="A223" s="271"/>
      <c r="B223" s="32"/>
      <c r="C223" s="56"/>
      <c r="D223" s="94"/>
      <c r="G223" s="9"/>
    </row>
    <row r="224" spans="1:7" s="8" customFormat="1" x14ac:dyDescent="0.2">
      <c r="A224" s="271"/>
      <c r="B224" s="32"/>
      <c r="C224" s="56"/>
      <c r="D224" s="94"/>
      <c r="G224" s="9"/>
    </row>
    <row r="225" spans="1:7" s="8" customFormat="1" x14ac:dyDescent="0.2">
      <c r="A225" s="271"/>
      <c r="B225" s="32"/>
      <c r="C225" s="56"/>
      <c r="D225" s="94"/>
      <c r="G225" s="9"/>
    </row>
    <row r="226" spans="1:7" s="8" customFormat="1" x14ac:dyDescent="0.2">
      <c r="A226" s="271"/>
      <c r="B226" s="32"/>
      <c r="C226" s="56"/>
      <c r="D226" s="94"/>
      <c r="G226" s="9"/>
    </row>
    <row r="227" spans="1:7" s="8" customFormat="1" x14ac:dyDescent="0.2">
      <c r="A227" s="271"/>
      <c r="B227" s="32"/>
      <c r="C227" s="56"/>
      <c r="D227" s="94"/>
      <c r="G227" s="9"/>
    </row>
    <row r="228" spans="1:7" s="8" customFormat="1" x14ac:dyDescent="0.2">
      <c r="A228" s="271"/>
      <c r="B228" s="32"/>
      <c r="C228" s="56"/>
      <c r="D228" s="94"/>
      <c r="G228" s="9"/>
    </row>
    <row r="229" spans="1:7" s="8" customFormat="1" x14ac:dyDescent="0.2">
      <c r="A229" s="271"/>
      <c r="B229" s="32"/>
      <c r="C229" s="56"/>
      <c r="D229" s="94"/>
      <c r="G229" s="9"/>
    </row>
    <row r="230" spans="1:7" s="8" customFormat="1" x14ac:dyDescent="0.2">
      <c r="A230" s="271"/>
      <c r="B230" s="32"/>
      <c r="C230" s="56"/>
      <c r="D230" s="94"/>
      <c r="G230" s="9"/>
    </row>
    <row r="231" spans="1:7" s="8" customFormat="1" x14ac:dyDescent="0.2">
      <c r="A231" s="271"/>
      <c r="B231" s="32"/>
      <c r="C231" s="56"/>
      <c r="D231" s="94"/>
      <c r="G231" s="9"/>
    </row>
    <row r="232" spans="1:7" s="8" customFormat="1" x14ac:dyDescent="0.2">
      <c r="A232" s="271"/>
      <c r="B232" s="32"/>
      <c r="C232" s="56"/>
      <c r="D232" s="94"/>
      <c r="G232" s="9"/>
    </row>
    <row r="233" spans="1:7" s="8" customFormat="1" x14ac:dyDescent="0.2">
      <c r="A233" s="271"/>
      <c r="B233" s="32"/>
      <c r="C233" s="56"/>
      <c r="D233" s="94"/>
      <c r="G233" s="9"/>
    </row>
    <row r="234" spans="1:7" s="8" customFormat="1" x14ac:dyDescent="0.2">
      <c r="A234" s="271"/>
      <c r="B234" s="32"/>
      <c r="C234" s="56"/>
      <c r="D234" s="94"/>
      <c r="G234" s="9"/>
    </row>
    <row r="235" spans="1:7" s="8" customFormat="1" x14ac:dyDescent="0.2">
      <c r="A235" s="271"/>
      <c r="B235" s="32"/>
      <c r="C235" s="56"/>
      <c r="D235" s="94"/>
      <c r="G235" s="9"/>
    </row>
    <row r="236" spans="1:7" s="8" customFormat="1" x14ac:dyDescent="0.2">
      <c r="A236" s="271"/>
      <c r="B236" s="32"/>
      <c r="C236" s="56"/>
      <c r="D236" s="94"/>
      <c r="G236" s="9"/>
    </row>
    <row r="237" spans="1:7" s="8" customFormat="1" x14ac:dyDescent="0.2">
      <c r="A237" s="271"/>
      <c r="B237" s="32"/>
      <c r="C237" s="56"/>
      <c r="D237" s="94"/>
      <c r="G237" s="9"/>
    </row>
    <row r="238" spans="1:7" s="8" customFormat="1" x14ac:dyDescent="0.2">
      <c r="A238" s="271"/>
      <c r="B238" s="32"/>
      <c r="C238" s="56"/>
      <c r="D238" s="94"/>
      <c r="G238" s="9"/>
    </row>
    <row r="239" spans="1:7" s="8" customFormat="1" x14ac:dyDescent="0.2">
      <c r="A239" s="271"/>
      <c r="B239" s="32"/>
      <c r="C239" s="56"/>
      <c r="D239" s="94"/>
      <c r="G239" s="9"/>
    </row>
    <row r="240" spans="1:7" s="8" customFormat="1" x14ac:dyDescent="0.2">
      <c r="A240" s="271"/>
      <c r="B240" s="32"/>
      <c r="C240" s="56"/>
      <c r="D240" s="94"/>
      <c r="G240" s="9"/>
    </row>
    <row r="241" spans="1:7" s="8" customFormat="1" x14ac:dyDescent="0.2">
      <c r="A241" s="271"/>
      <c r="B241" s="32"/>
      <c r="C241" s="56"/>
      <c r="D241" s="94"/>
      <c r="G241" s="9"/>
    </row>
    <row r="242" spans="1:7" s="8" customFormat="1" x14ac:dyDescent="0.2">
      <c r="A242" s="271"/>
      <c r="B242" s="32"/>
      <c r="C242" s="56"/>
      <c r="D242" s="94"/>
      <c r="G242" s="9"/>
    </row>
    <row r="243" spans="1:7" s="8" customFormat="1" x14ac:dyDescent="0.2">
      <c r="A243" s="271"/>
      <c r="B243" s="32"/>
      <c r="C243" s="56"/>
      <c r="D243" s="94"/>
      <c r="G243" s="9"/>
    </row>
    <row r="244" spans="1:7" s="8" customFormat="1" x14ac:dyDescent="0.2">
      <c r="A244" s="271"/>
      <c r="B244" s="32"/>
      <c r="C244" s="56"/>
      <c r="D244" s="94"/>
      <c r="G244" s="9"/>
    </row>
    <row r="245" spans="1:7" s="8" customFormat="1" x14ac:dyDescent="0.2">
      <c r="A245" s="271"/>
      <c r="B245" s="32"/>
      <c r="C245" s="56"/>
      <c r="D245" s="94"/>
      <c r="G245" s="9"/>
    </row>
    <row r="246" spans="1:7" s="8" customFormat="1" x14ac:dyDescent="0.2">
      <c r="A246" s="271"/>
      <c r="B246" s="32"/>
      <c r="C246" s="56"/>
      <c r="D246" s="94"/>
      <c r="G246" s="9"/>
    </row>
    <row r="247" spans="1:7" s="8" customFormat="1" x14ac:dyDescent="0.2">
      <c r="A247" s="271"/>
      <c r="B247" s="32"/>
      <c r="C247" s="56"/>
      <c r="D247" s="94"/>
      <c r="G247" s="9"/>
    </row>
    <row r="248" spans="1:7" s="8" customFormat="1" x14ac:dyDescent="0.2">
      <c r="A248" s="271"/>
      <c r="B248" s="32"/>
      <c r="C248" s="56"/>
      <c r="D248" s="94"/>
      <c r="G248" s="9"/>
    </row>
    <row r="249" spans="1:7" s="8" customFormat="1" x14ac:dyDescent="0.2">
      <c r="A249" s="271"/>
      <c r="B249" s="32"/>
      <c r="C249" s="56"/>
      <c r="D249" s="94"/>
      <c r="G249" s="9"/>
    </row>
    <row r="250" spans="1:7" s="8" customFormat="1" x14ac:dyDescent="0.2">
      <c r="A250" s="271"/>
      <c r="B250" s="32"/>
      <c r="C250" s="56"/>
      <c r="D250" s="94"/>
      <c r="G250" s="9"/>
    </row>
    <row r="251" spans="1:7" s="8" customFormat="1" x14ac:dyDescent="0.2">
      <c r="A251" s="271"/>
      <c r="B251" s="32"/>
      <c r="C251" s="56"/>
      <c r="D251" s="94"/>
      <c r="G251" s="9"/>
    </row>
    <row r="252" spans="1:7" s="8" customFormat="1" x14ac:dyDescent="0.2">
      <c r="A252" s="271"/>
      <c r="B252" s="32"/>
      <c r="C252" s="56"/>
      <c r="D252" s="94"/>
      <c r="G252" s="9"/>
    </row>
    <row r="253" spans="1:7" s="8" customFormat="1" x14ac:dyDescent="0.2">
      <c r="A253" s="271"/>
      <c r="B253" s="32"/>
      <c r="C253" s="56"/>
      <c r="D253" s="94"/>
      <c r="G253" s="9"/>
    </row>
    <row r="254" spans="1:7" s="8" customFormat="1" x14ac:dyDescent="0.2">
      <c r="A254" s="271"/>
      <c r="B254" s="32"/>
      <c r="C254" s="56"/>
      <c r="D254" s="94"/>
      <c r="G254" s="9"/>
    </row>
    <row r="255" spans="1:7" s="8" customFormat="1" x14ac:dyDescent="0.2">
      <c r="A255" s="271"/>
      <c r="B255" s="32"/>
      <c r="C255" s="56"/>
      <c r="D255" s="94"/>
      <c r="G255" s="9"/>
    </row>
    <row r="256" spans="1:7" s="8" customFormat="1" x14ac:dyDescent="0.2">
      <c r="A256" s="271"/>
      <c r="B256" s="32"/>
      <c r="C256" s="56"/>
      <c r="D256" s="94"/>
      <c r="G256" s="9"/>
    </row>
    <row r="257" spans="1:7" s="8" customFormat="1" x14ac:dyDescent="0.2">
      <c r="A257" s="271"/>
      <c r="B257" s="32"/>
      <c r="C257" s="56"/>
      <c r="D257" s="94"/>
      <c r="G257" s="9"/>
    </row>
    <row r="258" spans="1:7" s="8" customFormat="1" x14ac:dyDescent="0.2">
      <c r="A258" s="271"/>
      <c r="B258" s="32"/>
      <c r="C258" s="56"/>
      <c r="D258" s="94"/>
      <c r="G258" s="9"/>
    </row>
    <row r="259" spans="1:7" s="8" customFormat="1" x14ac:dyDescent="0.2">
      <c r="A259" s="271"/>
      <c r="B259" s="32"/>
      <c r="C259" s="56"/>
      <c r="D259" s="94"/>
      <c r="G259" s="9"/>
    </row>
    <row r="260" spans="1:7" s="8" customFormat="1" x14ac:dyDescent="0.2">
      <c r="A260" s="271"/>
      <c r="B260" s="32"/>
      <c r="C260" s="56"/>
      <c r="D260" s="94"/>
      <c r="G260" s="9"/>
    </row>
    <row r="261" spans="1:7" s="8" customFormat="1" x14ac:dyDescent="0.2">
      <c r="A261" s="271"/>
      <c r="B261" s="32"/>
      <c r="C261" s="56"/>
      <c r="D261" s="94"/>
      <c r="G261" s="9"/>
    </row>
    <row r="262" spans="1:7" s="8" customFormat="1" x14ac:dyDescent="0.2">
      <c r="A262" s="271"/>
      <c r="B262" s="32"/>
      <c r="C262" s="56"/>
      <c r="D262" s="94"/>
      <c r="G262" s="9"/>
    </row>
    <row r="263" spans="1:7" s="8" customFormat="1" x14ac:dyDescent="0.2">
      <c r="A263" s="271"/>
      <c r="B263" s="32"/>
      <c r="C263" s="56"/>
      <c r="D263" s="94"/>
      <c r="G263" s="9"/>
    </row>
    <row r="264" spans="1:7" s="8" customFormat="1" x14ac:dyDescent="0.2">
      <c r="A264" s="271"/>
      <c r="B264" s="32"/>
      <c r="C264" s="56"/>
      <c r="D264" s="94"/>
      <c r="G264" s="9"/>
    </row>
    <row r="265" spans="1:7" s="8" customFormat="1" x14ac:dyDescent="0.2">
      <c r="A265" s="271"/>
      <c r="B265" s="32"/>
      <c r="C265" s="56"/>
      <c r="D265" s="94"/>
      <c r="G265" s="9"/>
    </row>
    <row r="266" spans="1:7" s="8" customFormat="1" x14ac:dyDescent="0.2">
      <c r="A266" s="271"/>
      <c r="B266" s="32"/>
      <c r="C266" s="56"/>
      <c r="D266" s="94"/>
      <c r="G266" s="9"/>
    </row>
    <row r="267" spans="1:7" s="8" customFormat="1" x14ac:dyDescent="0.2">
      <c r="A267" s="271"/>
      <c r="B267" s="32"/>
      <c r="C267" s="56"/>
      <c r="D267" s="94"/>
      <c r="G267" s="9"/>
    </row>
    <row r="268" spans="1:7" s="8" customFormat="1" x14ac:dyDescent="0.2">
      <c r="A268" s="271"/>
      <c r="B268" s="32"/>
      <c r="C268" s="56"/>
      <c r="D268" s="94"/>
      <c r="G268" s="9"/>
    </row>
    <row r="269" spans="1:7" s="8" customFormat="1" x14ac:dyDescent="0.2">
      <c r="A269" s="271"/>
      <c r="B269" s="32"/>
      <c r="C269" s="56"/>
      <c r="D269" s="94"/>
      <c r="G269" s="9"/>
    </row>
    <row r="270" spans="1:7" s="8" customFormat="1" x14ac:dyDescent="0.2">
      <c r="A270" s="271"/>
      <c r="B270" s="32"/>
      <c r="C270" s="56"/>
      <c r="D270" s="94"/>
      <c r="G270" s="9"/>
    </row>
    <row r="271" spans="1:7" s="8" customFormat="1" x14ac:dyDescent="0.2">
      <c r="A271" s="271"/>
      <c r="B271" s="32"/>
      <c r="C271" s="56"/>
      <c r="D271" s="94"/>
      <c r="G271" s="9"/>
    </row>
    <row r="272" spans="1:7" s="8" customFormat="1" x14ac:dyDescent="0.2">
      <c r="A272" s="271"/>
      <c r="B272" s="32"/>
      <c r="C272" s="56"/>
      <c r="D272" s="94"/>
      <c r="G272" s="9"/>
    </row>
    <row r="273" spans="1:7" s="8" customFormat="1" x14ac:dyDescent="0.2">
      <c r="A273" s="271"/>
      <c r="B273" s="32"/>
      <c r="C273" s="56"/>
      <c r="D273" s="94"/>
      <c r="G273" s="9"/>
    </row>
    <row r="274" spans="1:7" s="8" customFormat="1" x14ac:dyDescent="0.2">
      <c r="A274" s="271"/>
      <c r="B274" s="32"/>
      <c r="C274" s="56"/>
      <c r="D274" s="94"/>
      <c r="G274" s="9"/>
    </row>
    <row r="275" spans="1:7" s="8" customFormat="1" x14ac:dyDescent="0.2">
      <c r="A275" s="271"/>
      <c r="B275" s="32"/>
      <c r="C275" s="56"/>
      <c r="D275" s="94"/>
      <c r="G275" s="9"/>
    </row>
    <row r="276" spans="1:7" s="8" customFormat="1" x14ac:dyDescent="0.2">
      <c r="A276" s="271"/>
      <c r="B276" s="32"/>
      <c r="C276" s="56"/>
      <c r="D276" s="94"/>
      <c r="G276" s="9"/>
    </row>
    <row r="277" spans="1:7" s="8" customFormat="1" x14ac:dyDescent="0.2">
      <c r="A277" s="271"/>
      <c r="B277" s="32"/>
      <c r="C277" s="56"/>
      <c r="D277" s="94"/>
      <c r="G277" s="9"/>
    </row>
    <row r="278" spans="1:7" s="8" customFormat="1" x14ac:dyDescent="0.2">
      <c r="A278" s="271"/>
      <c r="B278" s="32"/>
      <c r="C278" s="56"/>
      <c r="D278" s="94"/>
      <c r="G278" s="9"/>
    </row>
    <row r="279" spans="1:7" s="8" customFormat="1" x14ac:dyDescent="0.2">
      <c r="A279" s="271"/>
      <c r="B279" s="32"/>
      <c r="C279" s="56"/>
      <c r="D279" s="94"/>
      <c r="G279" s="9"/>
    </row>
    <row r="280" spans="1:7" s="8" customFormat="1" x14ac:dyDescent="0.2">
      <c r="A280" s="271"/>
      <c r="B280" s="32"/>
      <c r="C280" s="56"/>
      <c r="D280" s="94"/>
      <c r="G280" s="9"/>
    </row>
    <row r="281" spans="1:7" s="8" customFormat="1" x14ac:dyDescent="0.2">
      <c r="A281" s="271"/>
      <c r="B281" s="32"/>
      <c r="C281" s="56"/>
      <c r="D281" s="94"/>
      <c r="G281" s="9"/>
    </row>
    <row r="282" spans="1:7" s="8" customFormat="1" x14ac:dyDescent="0.2">
      <c r="A282" s="271"/>
      <c r="B282" s="32"/>
      <c r="C282" s="56"/>
      <c r="D282" s="94"/>
      <c r="G282" s="9"/>
    </row>
    <row r="283" spans="1:7" s="8" customFormat="1" x14ac:dyDescent="0.2">
      <c r="A283" s="271"/>
      <c r="B283" s="32"/>
      <c r="C283" s="56"/>
      <c r="D283" s="94"/>
      <c r="G283" s="9"/>
    </row>
    <row r="284" spans="1:7" s="8" customFormat="1" x14ac:dyDescent="0.2">
      <c r="A284" s="271"/>
      <c r="B284" s="32"/>
      <c r="C284" s="56"/>
      <c r="D284" s="94"/>
      <c r="G284" s="9"/>
    </row>
    <row r="285" spans="1:7" s="8" customFormat="1" x14ac:dyDescent="0.2">
      <c r="A285" s="271"/>
      <c r="B285" s="32"/>
      <c r="C285" s="56"/>
      <c r="D285" s="94"/>
      <c r="G285" s="9"/>
    </row>
    <row r="286" spans="1:7" s="8" customFormat="1" x14ac:dyDescent="0.2">
      <c r="A286" s="271"/>
      <c r="B286" s="32"/>
      <c r="C286" s="56"/>
      <c r="D286" s="94"/>
      <c r="G286" s="9"/>
    </row>
    <row r="287" spans="1:7" s="8" customFormat="1" x14ac:dyDescent="0.2">
      <c r="A287" s="271"/>
      <c r="B287" s="32"/>
      <c r="C287" s="56"/>
      <c r="D287" s="94"/>
      <c r="G287" s="9"/>
    </row>
    <row r="288" spans="1:7" s="8" customFormat="1" x14ac:dyDescent="0.2">
      <c r="A288" s="271"/>
      <c r="B288" s="32"/>
      <c r="C288" s="56"/>
      <c r="D288" s="94"/>
      <c r="G288" s="9"/>
    </row>
    <row r="289" spans="1:7" s="8" customFormat="1" x14ac:dyDescent="0.2">
      <c r="A289" s="271"/>
      <c r="B289" s="32"/>
      <c r="C289" s="56"/>
      <c r="D289" s="94"/>
      <c r="G289" s="9"/>
    </row>
    <row r="290" spans="1:7" s="8" customFormat="1" x14ac:dyDescent="0.2">
      <c r="A290" s="271"/>
      <c r="B290" s="32"/>
      <c r="C290" s="56"/>
      <c r="D290" s="94"/>
      <c r="G290" s="9"/>
    </row>
    <row r="291" spans="1:7" s="8" customFormat="1" x14ac:dyDescent="0.2">
      <c r="A291" s="271"/>
      <c r="B291" s="32"/>
      <c r="C291" s="56"/>
      <c r="D291" s="94"/>
      <c r="G291" s="9"/>
    </row>
    <row r="292" spans="1:7" s="8" customFormat="1" x14ac:dyDescent="0.2">
      <c r="A292" s="271"/>
      <c r="B292" s="32"/>
      <c r="C292" s="56"/>
      <c r="D292" s="94"/>
      <c r="G292" s="9"/>
    </row>
    <row r="293" spans="1:7" s="8" customFormat="1" x14ac:dyDescent="0.2">
      <c r="A293" s="271"/>
      <c r="B293" s="32"/>
      <c r="C293" s="56"/>
      <c r="D293" s="94"/>
      <c r="G293" s="9"/>
    </row>
    <row r="294" spans="1:7" s="8" customFormat="1" x14ac:dyDescent="0.2">
      <c r="A294" s="271"/>
      <c r="B294" s="32"/>
      <c r="C294" s="56"/>
      <c r="D294" s="94"/>
      <c r="G294" s="9"/>
    </row>
    <row r="295" spans="1:7" s="8" customFormat="1" x14ac:dyDescent="0.2">
      <c r="A295" s="271"/>
      <c r="B295" s="32"/>
      <c r="C295" s="56"/>
      <c r="D295" s="94"/>
      <c r="G295" s="9"/>
    </row>
    <row r="296" spans="1:7" s="8" customFormat="1" x14ac:dyDescent="0.2">
      <c r="A296" s="271"/>
      <c r="B296" s="32"/>
      <c r="C296" s="56"/>
      <c r="D296" s="94"/>
      <c r="G296" s="9"/>
    </row>
    <row r="297" spans="1:7" s="8" customFormat="1" x14ac:dyDescent="0.2">
      <c r="A297" s="271"/>
      <c r="B297" s="32"/>
      <c r="C297" s="56"/>
      <c r="D297" s="94"/>
      <c r="G297" s="9"/>
    </row>
    <row r="298" spans="1:7" s="8" customFormat="1" x14ac:dyDescent="0.2">
      <c r="A298" s="271"/>
      <c r="B298" s="32"/>
      <c r="C298" s="56"/>
      <c r="D298" s="94"/>
      <c r="G298" s="9"/>
    </row>
    <row r="299" spans="1:7" s="8" customFormat="1" x14ac:dyDescent="0.2">
      <c r="A299" s="271"/>
      <c r="B299" s="32"/>
      <c r="C299" s="56"/>
      <c r="D299" s="94"/>
      <c r="G299" s="9"/>
    </row>
    <row r="300" spans="1:7" s="8" customFormat="1" x14ac:dyDescent="0.2">
      <c r="A300" s="271"/>
      <c r="B300" s="32"/>
      <c r="C300" s="56"/>
      <c r="D300" s="94"/>
      <c r="G300" s="9"/>
    </row>
    <row r="301" spans="1:7" s="8" customFormat="1" x14ac:dyDescent="0.2">
      <c r="A301" s="271"/>
      <c r="B301" s="32"/>
      <c r="C301" s="56"/>
      <c r="D301" s="94"/>
      <c r="G301" s="9"/>
    </row>
    <row r="302" spans="1:7" s="8" customFormat="1" x14ac:dyDescent="0.2">
      <c r="A302" s="271"/>
      <c r="B302" s="32"/>
      <c r="C302" s="56"/>
      <c r="D302" s="94"/>
      <c r="G302" s="9"/>
    </row>
    <row r="303" spans="1:7" s="8" customFormat="1" x14ac:dyDescent="0.2">
      <c r="A303" s="271"/>
      <c r="B303" s="32"/>
      <c r="C303" s="56"/>
      <c r="D303" s="94"/>
      <c r="G303" s="9"/>
    </row>
    <row r="304" spans="1:7" s="8" customFormat="1" x14ac:dyDescent="0.2">
      <c r="A304" s="271"/>
      <c r="B304" s="32"/>
      <c r="C304" s="56"/>
      <c r="D304" s="94"/>
      <c r="G304" s="9"/>
    </row>
    <row r="305" spans="1:7" s="8" customFormat="1" x14ac:dyDescent="0.2">
      <c r="A305" s="271"/>
      <c r="B305" s="32"/>
      <c r="C305" s="56"/>
      <c r="D305" s="94"/>
      <c r="G305" s="9"/>
    </row>
    <row r="306" spans="1:7" s="8" customFormat="1" x14ac:dyDescent="0.2">
      <c r="A306" s="271"/>
      <c r="B306" s="32"/>
      <c r="C306" s="56"/>
      <c r="D306" s="94"/>
      <c r="G306" s="9"/>
    </row>
    <row r="307" spans="1:7" s="8" customFormat="1" x14ac:dyDescent="0.2">
      <c r="A307" s="271"/>
      <c r="B307" s="32"/>
      <c r="C307" s="56"/>
      <c r="D307" s="94"/>
      <c r="G307" s="9"/>
    </row>
    <row r="308" spans="1:7" s="8" customFormat="1" x14ac:dyDescent="0.2">
      <c r="A308" s="271"/>
      <c r="B308" s="32"/>
      <c r="C308" s="56"/>
      <c r="D308" s="94"/>
      <c r="G308" s="9"/>
    </row>
    <row r="309" spans="1:7" s="8" customFormat="1" x14ac:dyDescent="0.2">
      <c r="A309" s="271"/>
      <c r="B309" s="32"/>
      <c r="C309" s="56"/>
      <c r="D309" s="94"/>
      <c r="G309" s="9"/>
    </row>
    <row r="310" spans="1:7" s="8" customFormat="1" x14ac:dyDescent="0.2">
      <c r="A310" s="271"/>
      <c r="B310" s="32"/>
      <c r="C310" s="56"/>
      <c r="D310" s="94"/>
      <c r="G310" s="9"/>
    </row>
    <row r="311" spans="1:7" s="8" customFormat="1" x14ac:dyDescent="0.2">
      <c r="A311" s="271"/>
      <c r="B311" s="32"/>
      <c r="C311" s="56"/>
      <c r="D311" s="94"/>
      <c r="G311" s="9"/>
    </row>
    <row r="312" spans="1:7" s="8" customFormat="1" x14ac:dyDescent="0.2">
      <c r="A312" s="271"/>
      <c r="B312" s="32"/>
      <c r="C312" s="56"/>
      <c r="D312" s="94"/>
      <c r="G312" s="9"/>
    </row>
    <row r="313" spans="1:7" s="8" customFormat="1" x14ac:dyDescent="0.2">
      <c r="A313" s="271"/>
      <c r="B313" s="32"/>
      <c r="C313" s="56"/>
      <c r="D313" s="94"/>
      <c r="G313" s="9"/>
    </row>
    <row r="314" spans="1:7" s="8" customFormat="1" x14ac:dyDescent="0.2">
      <c r="A314" s="271"/>
      <c r="B314" s="32"/>
      <c r="C314" s="56"/>
      <c r="D314" s="94"/>
      <c r="G314" s="9"/>
    </row>
    <row r="315" spans="1:7" s="8" customFormat="1" x14ac:dyDescent="0.2">
      <c r="A315" s="271"/>
      <c r="B315" s="32"/>
      <c r="C315" s="56"/>
      <c r="D315" s="94"/>
      <c r="G315" s="9"/>
    </row>
    <row r="316" spans="1:7" s="8" customFormat="1" x14ac:dyDescent="0.2">
      <c r="A316" s="271"/>
      <c r="B316" s="32"/>
      <c r="C316" s="56"/>
      <c r="D316" s="94"/>
      <c r="G316" s="9"/>
    </row>
    <row r="317" spans="1:7" s="8" customFormat="1" x14ac:dyDescent="0.2">
      <c r="A317" s="271"/>
      <c r="B317" s="32"/>
      <c r="C317" s="56"/>
      <c r="D317" s="94"/>
      <c r="G317" s="9"/>
    </row>
    <row r="318" spans="1:7" s="8" customFormat="1" x14ac:dyDescent="0.2">
      <c r="A318" s="271"/>
      <c r="B318" s="32"/>
      <c r="C318" s="56"/>
      <c r="D318" s="94"/>
      <c r="G318" s="9"/>
    </row>
    <row r="319" spans="1:7" s="8" customFormat="1" x14ac:dyDescent="0.2">
      <c r="A319" s="271"/>
      <c r="B319" s="32"/>
      <c r="C319" s="56"/>
      <c r="D319" s="94"/>
      <c r="G319" s="9"/>
    </row>
    <row r="320" spans="1:7" s="8" customFormat="1" x14ac:dyDescent="0.2">
      <c r="A320" s="271"/>
      <c r="B320" s="32"/>
      <c r="C320" s="56"/>
      <c r="D320" s="94"/>
      <c r="G320" s="9"/>
    </row>
    <row r="321" spans="1:7" s="8" customFormat="1" x14ac:dyDescent="0.2">
      <c r="A321" s="271"/>
      <c r="B321" s="32"/>
      <c r="C321" s="56"/>
      <c r="D321" s="94"/>
      <c r="G321" s="9"/>
    </row>
    <row r="322" spans="1:7" s="8" customFormat="1" x14ac:dyDescent="0.2">
      <c r="A322" s="271"/>
      <c r="B322" s="32"/>
      <c r="C322" s="56"/>
      <c r="D322" s="94"/>
      <c r="G322" s="9"/>
    </row>
    <row r="323" spans="1:7" s="8" customFormat="1" x14ac:dyDescent="0.2">
      <c r="A323" s="271"/>
      <c r="B323" s="32"/>
      <c r="C323" s="56"/>
      <c r="D323" s="94"/>
      <c r="G323" s="9"/>
    </row>
    <row r="324" spans="1:7" s="8" customFormat="1" x14ac:dyDescent="0.2">
      <c r="A324" s="271"/>
      <c r="B324" s="32"/>
      <c r="C324" s="56"/>
      <c r="D324" s="94"/>
      <c r="G324" s="9"/>
    </row>
    <row r="325" spans="1:7" s="8" customFormat="1" x14ac:dyDescent="0.2">
      <c r="A325" s="271"/>
      <c r="B325" s="32"/>
      <c r="C325" s="56"/>
      <c r="D325" s="94"/>
      <c r="G325" s="9"/>
    </row>
    <row r="326" spans="1:7" s="8" customFormat="1" x14ac:dyDescent="0.2">
      <c r="A326" s="271"/>
      <c r="B326" s="32"/>
      <c r="C326" s="56"/>
      <c r="D326" s="94"/>
      <c r="G326" s="9"/>
    </row>
    <row r="327" spans="1:7" s="8" customFormat="1" x14ac:dyDescent="0.2">
      <c r="A327" s="271"/>
      <c r="B327" s="32"/>
      <c r="C327" s="56"/>
      <c r="D327" s="94"/>
      <c r="G327" s="9"/>
    </row>
    <row r="328" spans="1:7" s="8" customFormat="1" x14ac:dyDescent="0.2">
      <c r="A328" s="271"/>
      <c r="B328" s="32"/>
      <c r="C328" s="56"/>
      <c r="D328" s="94"/>
      <c r="G328" s="9"/>
    </row>
    <row r="329" spans="1:7" s="8" customFormat="1" x14ac:dyDescent="0.2">
      <c r="A329" s="271"/>
      <c r="B329" s="32"/>
      <c r="C329" s="56"/>
      <c r="D329" s="94"/>
      <c r="G329" s="9"/>
    </row>
    <row r="330" spans="1:7" s="8" customFormat="1" x14ac:dyDescent="0.2">
      <c r="A330" s="271"/>
      <c r="B330" s="32"/>
      <c r="C330" s="56"/>
      <c r="D330" s="94"/>
      <c r="G330" s="9"/>
    </row>
    <row r="331" spans="1:7" s="8" customFormat="1" x14ac:dyDescent="0.2">
      <c r="A331" s="271"/>
      <c r="B331" s="32"/>
      <c r="C331" s="56"/>
      <c r="D331" s="94"/>
      <c r="G331" s="9"/>
    </row>
    <row r="332" spans="1:7" s="8" customFormat="1" x14ac:dyDescent="0.2">
      <c r="A332" s="271"/>
      <c r="B332" s="32"/>
      <c r="C332" s="56"/>
      <c r="D332" s="94"/>
      <c r="G332" s="9"/>
    </row>
    <row r="333" spans="1:7" s="8" customFormat="1" x14ac:dyDescent="0.2">
      <c r="A333" s="271"/>
      <c r="B333" s="32"/>
      <c r="C333" s="56"/>
      <c r="D333" s="94"/>
      <c r="G333" s="9"/>
    </row>
    <row r="334" spans="1:7" s="8" customFormat="1" x14ac:dyDescent="0.2">
      <c r="A334" s="271"/>
      <c r="B334" s="32"/>
      <c r="C334" s="56"/>
      <c r="D334" s="94"/>
      <c r="G334" s="9"/>
    </row>
    <row r="335" spans="1:7" s="8" customFormat="1" x14ac:dyDescent="0.2">
      <c r="A335" s="271"/>
      <c r="B335" s="32"/>
      <c r="C335" s="56"/>
      <c r="D335" s="94"/>
      <c r="G335" s="9"/>
    </row>
    <row r="336" spans="1:7" s="8" customFormat="1" x14ac:dyDescent="0.2">
      <c r="A336" s="271"/>
      <c r="B336" s="32"/>
      <c r="C336" s="56"/>
      <c r="D336" s="94"/>
      <c r="G336" s="9"/>
    </row>
    <row r="337" spans="1:7" s="8" customFormat="1" x14ac:dyDescent="0.2">
      <c r="A337" s="271"/>
      <c r="B337" s="32"/>
      <c r="C337" s="56"/>
      <c r="D337" s="94"/>
      <c r="G337" s="9"/>
    </row>
    <row r="338" spans="1:7" s="8" customFormat="1" x14ac:dyDescent="0.2">
      <c r="A338" s="271"/>
      <c r="B338" s="32"/>
      <c r="C338" s="56"/>
      <c r="D338" s="94"/>
      <c r="G338" s="9"/>
    </row>
    <row r="339" spans="1:7" s="8" customFormat="1" x14ac:dyDescent="0.2">
      <c r="A339" s="271"/>
      <c r="B339" s="32"/>
      <c r="C339" s="56"/>
      <c r="D339" s="94"/>
      <c r="G339" s="9"/>
    </row>
    <row r="340" spans="1:7" s="8" customFormat="1" x14ac:dyDescent="0.2">
      <c r="A340" s="271"/>
      <c r="B340" s="32"/>
      <c r="C340" s="56"/>
      <c r="D340" s="94"/>
      <c r="G340" s="9"/>
    </row>
    <row r="341" spans="1:7" s="8" customFormat="1" x14ac:dyDescent="0.2">
      <c r="A341" s="271"/>
      <c r="B341" s="32"/>
      <c r="C341" s="56"/>
      <c r="D341" s="94"/>
      <c r="G341" s="9"/>
    </row>
    <row r="342" spans="1:7" s="8" customFormat="1" x14ac:dyDescent="0.2">
      <c r="A342" s="271"/>
      <c r="B342" s="32"/>
      <c r="C342" s="56"/>
      <c r="D342" s="94"/>
      <c r="G342" s="9"/>
    </row>
    <row r="343" spans="1:7" s="8" customFormat="1" x14ac:dyDescent="0.2">
      <c r="A343" s="271"/>
      <c r="B343" s="32"/>
      <c r="C343" s="56"/>
      <c r="D343" s="94"/>
      <c r="G343" s="9"/>
    </row>
    <row r="344" spans="1:7" s="8" customFormat="1" x14ac:dyDescent="0.2">
      <c r="A344" s="271"/>
      <c r="B344" s="32"/>
      <c r="C344" s="56"/>
      <c r="D344" s="94"/>
      <c r="G344" s="9"/>
    </row>
    <row r="345" spans="1:7" s="8" customFormat="1" x14ac:dyDescent="0.2">
      <c r="A345" s="271"/>
      <c r="B345" s="32"/>
      <c r="C345" s="56"/>
      <c r="D345" s="94"/>
      <c r="G345" s="9"/>
    </row>
    <row r="346" spans="1:7" s="8" customFormat="1" x14ac:dyDescent="0.2">
      <c r="A346" s="271"/>
      <c r="B346" s="32"/>
      <c r="C346" s="56"/>
      <c r="D346" s="94"/>
      <c r="G346" s="9"/>
    </row>
    <row r="347" spans="1:7" s="8" customFormat="1" x14ac:dyDescent="0.2">
      <c r="A347" s="271"/>
      <c r="B347" s="32"/>
      <c r="C347" s="56"/>
      <c r="D347" s="94"/>
      <c r="G347" s="9"/>
    </row>
    <row r="348" spans="1:7" s="8" customFormat="1" x14ac:dyDescent="0.2">
      <c r="A348" s="271"/>
      <c r="B348" s="32"/>
      <c r="C348" s="56"/>
      <c r="D348" s="94"/>
      <c r="G348" s="9"/>
    </row>
    <row r="349" spans="1:7" s="8" customFormat="1" x14ac:dyDescent="0.2">
      <c r="A349" s="271"/>
      <c r="B349" s="32"/>
      <c r="C349" s="56"/>
      <c r="D349" s="94"/>
      <c r="G349" s="9"/>
    </row>
    <row r="350" spans="1:7" s="8" customFormat="1" x14ac:dyDescent="0.2">
      <c r="A350" s="271"/>
      <c r="B350" s="32"/>
      <c r="C350" s="56"/>
      <c r="D350" s="94"/>
      <c r="G350" s="9"/>
    </row>
    <row r="351" spans="1:7" s="8" customFormat="1" x14ac:dyDescent="0.2">
      <c r="A351" s="271"/>
      <c r="B351" s="32"/>
      <c r="C351" s="56"/>
      <c r="D351" s="94"/>
      <c r="G351" s="9"/>
    </row>
    <row r="352" spans="1:7" s="8" customFormat="1" x14ac:dyDescent="0.2">
      <c r="A352" s="271"/>
      <c r="B352" s="32"/>
      <c r="C352" s="56"/>
      <c r="D352" s="94"/>
      <c r="G352" s="9"/>
    </row>
    <row r="353" spans="1:7" s="8" customFormat="1" x14ac:dyDescent="0.2">
      <c r="A353" s="271"/>
      <c r="B353" s="32"/>
      <c r="C353" s="56"/>
      <c r="D353" s="94"/>
      <c r="G353" s="9"/>
    </row>
    <row r="354" spans="1:7" s="8" customFormat="1" x14ac:dyDescent="0.2">
      <c r="A354" s="271"/>
      <c r="B354" s="32"/>
      <c r="C354" s="56"/>
      <c r="D354" s="94"/>
      <c r="G354" s="9"/>
    </row>
    <row r="355" spans="1:7" s="8" customFormat="1" x14ac:dyDescent="0.2">
      <c r="A355" s="271"/>
      <c r="B355" s="32"/>
      <c r="C355" s="56"/>
      <c r="D355" s="94"/>
      <c r="G355" s="9"/>
    </row>
    <row r="356" spans="1:7" s="8" customFormat="1" x14ac:dyDescent="0.2">
      <c r="A356" s="271"/>
      <c r="B356" s="32"/>
      <c r="C356" s="56"/>
      <c r="D356" s="94"/>
      <c r="G356" s="9"/>
    </row>
    <row r="357" spans="1:7" s="8" customFormat="1" x14ac:dyDescent="0.2">
      <c r="A357" s="271"/>
      <c r="B357" s="32"/>
      <c r="C357" s="56"/>
      <c r="D357" s="94"/>
      <c r="G357" s="9"/>
    </row>
    <row r="358" spans="1:7" s="8" customFormat="1" x14ac:dyDescent="0.2">
      <c r="A358" s="271"/>
      <c r="B358" s="32"/>
      <c r="C358" s="56"/>
      <c r="D358" s="94"/>
      <c r="G358" s="9"/>
    </row>
    <row r="359" spans="1:7" s="8" customFormat="1" x14ac:dyDescent="0.2">
      <c r="A359" s="271"/>
      <c r="B359" s="32"/>
      <c r="C359" s="56"/>
      <c r="D359" s="94"/>
      <c r="G359" s="9"/>
    </row>
    <row r="360" spans="1:7" s="8" customFormat="1" x14ac:dyDescent="0.2">
      <c r="A360" s="271"/>
      <c r="B360" s="32"/>
      <c r="C360" s="56"/>
      <c r="D360" s="94"/>
      <c r="G360" s="9"/>
    </row>
    <row r="361" spans="1:7" s="8" customFormat="1" x14ac:dyDescent="0.2">
      <c r="A361" s="271"/>
      <c r="B361" s="32"/>
      <c r="C361" s="56"/>
      <c r="D361" s="94"/>
      <c r="G361" s="9"/>
    </row>
    <row r="362" spans="1:7" s="8" customFormat="1" x14ac:dyDescent="0.2">
      <c r="A362" s="271"/>
      <c r="B362" s="32"/>
      <c r="C362" s="56"/>
      <c r="D362" s="94"/>
      <c r="G362" s="9"/>
    </row>
    <row r="363" spans="1:7" s="8" customFormat="1" x14ac:dyDescent="0.2">
      <c r="A363" s="271"/>
      <c r="B363" s="32"/>
      <c r="C363" s="56"/>
      <c r="D363" s="94"/>
      <c r="G363" s="9"/>
    </row>
    <row r="364" spans="1:7" s="8" customFormat="1" x14ac:dyDescent="0.2">
      <c r="A364" s="271"/>
      <c r="B364" s="32"/>
      <c r="C364" s="56"/>
      <c r="D364" s="94"/>
      <c r="G364" s="9"/>
    </row>
    <row r="365" spans="1:7" s="8" customFormat="1" x14ac:dyDescent="0.2">
      <c r="A365" s="271"/>
      <c r="B365" s="32"/>
      <c r="C365" s="56"/>
      <c r="D365" s="94"/>
      <c r="G365" s="9"/>
    </row>
    <row r="366" spans="1:7" s="8" customFormat="1" x14ac:dyDescent="0.2">
      <c r="A366" s="271"/>
      <c r="B366" s="32"/>
      <c r="C366" s="56"/>
      <c r="D366" s="94"/>
      <c r="G366" s="9"/>
    </row>
    <row r="367" spans="1:7" s="8" customFormat="1" x14ac:dyDescent="0.2">
      <c r="A367" s="271"/>
      <c r="B367" s="32"/>
      <c r="C367" s="56"/>
      <c r="D367" s="94"/>
      <c r="G367" s="9"/>
    </row>
    <row r="368" spans="1:7" s="8" customFormat="1" x14ac:dyDescent="0.2">
      <c r="A368" s="271"/>
      <c r="B368" s="32"/>
      <c r="C368" s="56"/>
      <c r="D368" s="94"/>
      <c r="G368" s="9"/>
    </row>
    <row r="369" spans="1:7" s="8" customFormat="1" x14ac:dyDescent="0.2">
      <c r="A369" s="271"/>
      <c r="B369" s="32"/>
      <c r="C369" s="56"/>
      <c r="D369" s="94"/>
      <c r="G369" s="9"/>
    </row>
    <row r="370" spans="1:7" s="8" customFormat="1" x14ac:dyDescent="0.2">
      <c r="A370" s="271"/>
      <c r="B370" s="32"/>
      <c r="C370" s="56"/>
      <c r="D370" s="94"/>
      <c r="G370" s="9"/>
    </row>
    <row r="371" spans="1:7" s="8" customFormat="1" x14ac:dyDescent="0.2">
      <c r="A371" s="271"/>
      <c r="B371" s="32"/>
      <c r="C371" s="56"/>
      <c r="D371" s="94"/>
      <c r="G371" s="9"/>
    </row>
    <row r="372" spans="1:7" s="8" customFormat="1" x14ac:dyDescent="0.2">
      <c r="A372" s="271"/>
      <c r="B372" s="32"/>
      <c r="C372" s="56"/>
      <c r="D372" s="94"/>
      <c r="G372" s="9"/>
    </row>
    <row r="373" spans="1:7" s="8" customFormat="1" x14ac:dyDescent="0.2">
      <c r="A373" s="271"/>
      <c r="B373" s="32"/>
      <c r="C373" s="56"/>
      <c r="D373" s="94"/>
      <c r="G373" s="9"/>
    </row>
    <row r="374" spans="1:7" s="8" customFormat="1" x14ac:dyDescent="0.2">
      <c r="A374" s="271"/>
      <c r="B374" s="32"/>
      <c r="C374" s="56"/>
      <c r="D374" s="94"/>
      <c r="G374" s="9"/>
    </row>
    <row r="375" spans="1:7" s="8" customFormat="1" x14ac:dyDescent="0.2">
      <c r="A375" s="271"/>
      <c r="B375" s="32"/>
      <c r="C375" s="56"/>
      <c r="D375" s="94"/>
      <c r="G375" s="9"/>
    </row>
    <row r="376" spans="1:7" s="8" customFormat="1" x14ac:dyDescent="0.2">
      <c r="A376" s="271"/>
      <c r="B376" s="32"/>
      <c r="C376" s="56"/>
      <c r="D376" s="94"/>
      <c r="G376" s="9"/>
    </row>
    <row r="377" spans="1:7" s="8" customFormat="1" x14ac:dyDescent="0.2">
      <c r="A377" s="271"/>
      <c r="B377" s="32"/>
      <c r="C377" s="56"/>
      <c r="D377" s="94"/>
      <c r="G377" s="9"/>
    </row>
    <row r="378" spans="1:7" s="8" customFormat="1" x14ac:dyDescent="0.2">
      <c r="A378" s="271"/>
      <c r="B378" s="32"/>
      <c r="C378" s="56"/>
      <c r="D378" s="94"/>
      <c r="G378" s="9"/>
    </row>
    <row r="379" spans="1:7" s="8" customFormat="1" x14ac:dyDescent="0.2">
      <c r="A379" s="271"/>
      <c r="B379" s="32"/>
      <c r="C379" s="56"/>
      <c r="D379" s="94"/>
      <c r="G379" s="9"/>
    </row>
    <row r="380" spans="1:7" s="8" customFormat="1" x14ac:dyDescent="0.2">
      <c r="A380" s="271"/>
      <c r="B380" s="32"/>
      <c r="C380" s="56"/>
      <c r="D380" s="94"/>
      <c r="G380" s="9"/>
    </row>
    <row r="381" spans="1:7" s="8" customFormat="1" x14ac:dyDescent="0.2">
      <c r="A381" s="271"/>
      <c r="B381" s="32"/>
      <c r="C381" s="56"/>
      <c r="D381" s="94"/>
      <c r="G381" s="9"/>
    </row>
    <row r="382" spans="1:7" s="8" customFormat="1" x14ac:dyDescent="0.2">
      <c r="A382" s="271"/>
      <c r="B382" s="32"/>
      <c r="C382" s="56"/>
      <c r="D382" s="94"/>
      <c r="G382" s="9"/>
    </row>
    <row r="383" spans="1:7" s="8" customFormat="1" x14ac:dyDescent="0.2">
      <c r="A383" s="271"/>
      <c r="B383" s="32"/>
      <c r="C383" s="56"/>
      <c r="D383" s="94"/>
      <c r="G383" s="9"/>
    </row>
    <row r="384" spans="1:7" s="8" customFormat="1" x14ac:dyDescent="0.2">
      <c r="A384" s="271"/>
      <c r="B384" s="32"/>
      <c r="C384" s="56"/>
      <c r="D384" s="94"/>
      <c r="G384" s="9"/>
    </row>
    <row r="385" spans="1:7" s="8" customFormat="1" x14ac:dyDescent="0.2">
      <c r="A385" s="271"/>
      <c r="B385" s="32"/>
      <c r="C385" s="56"/>
      <c r="D385" s="94"/>
      <c r="G385" s="9"/>
    </row>
    <row r="386" spans="1:7" s="8" customFormat="1" x14ac:dyDescent="0.2">
      <c r="A386" s="271"/>
      <c r="B386" s="32"/>
      <c r="C386" s="56"/>
      <c r="D386" s="94"/>
      <c r="G386" s="9"/>
    </row>
    <row r="387" spans="1:7" s="8" customFormat="1" x14ac:dyDescent="0.2">
      <c r="A387" s="271"/>
      <c r="B387" s="32"/>
      <c r="C387" s="56"/>
      <c r="D387" s="94"/>
      <c r="G387" s="9"/>
    </row>
    <row r="388" spans="1:7" s="8" customFormat="1" x14ac:dyDescent="0.2">
      <c r="A388" s="271"/>
      <c r="B388" s="32"/>
      <c r="C388" s="56"/>
      <c r="D388" s="94"/>
      <c r="G388" s="9"/>
    </row>
    <row r="389" spans="1:7" s="8" customFormat="1" x14ac:dyDescent="0.2">
      <c r="A389" s="271"/>
      <c r="B389" s="32"/>
      <c r="C389" s="56"/>
      <c r="D389" s="94"/>
      <c r="G389" s="9"/>
    </row>
    <row r="390" spans="1:7" s="8" customFormat="1" x14ac:dyDescent="0.2">
      <c r="A390" s="271"/>
      <c r="B390" s="32"/>
      <c r="C390" s="56"/>
      <c r="D390" s="94"/>
      <c r="G390" s="9"/>
    </row>
    <row r="391" spans="1:7" s="8" customFormat="1" x14ac:dyDescent="0.2">
      <c r="A391" s="271"/>
      <c r="B391" s="32"/>
      <c r="C391" s="56"/>
      <c r="D391" s="94"/>
      <c r="G391" s="9"/>
    </row>
    <row r="392" spans="1:7" s="8" customFormat="1" x14ac:dyDescent="0.2">
      <c r="A392" s="271"/>
      <c r="B392" s="32"/>
      <c r="C392" s="56"/>
      <c r="D392" s="94"/>
      <c r="G392" s="9"/>
    </row>
    <row r="393" spans="1:7" s="8" customFormat="1" x14ac:dyDescent="0.2">
      <c r="A393" s="271"/>
      <c r="B393" s="32"/>
      <c r="C393" s="56"/>
      <c r="D393" s="94"/>
      <c r="G393" s="9"/>
    </row>
    <row r="394" spans="1:7" s="8" customFormat="1" x14ac:dyDescent="0.2">
      <c r="A394" s="271"/>
      <c r="B394" s="32"/>
      <c r="C394" s="56"/>
      <c r="D394" s="94"/>
      <c r="G394" s="9"/>
    </row>
    <row r="395" spans="1:7" s="8" customFormat="1" x14ac:dyDescent="0.2">
      <c r="A395" s="271"/>
      <c r="B395" s="32"/>
      <c r="C395" s="56"/>
      <c r="D395" s="94"/>
      <c r="G395" s="9"/>
    </row>
    <row r="396" spans="1:7" s="8" customFormat="1" x14ac:dyDescent="0.2">
      <c r="A396" s="271"/>
      <c r="B396" s="32"/>
      <c r="C396" s="56"/>
      <c r="D396" s="94"/>
      <c r="G396" s="9"/>
    </row>
    <row r="397" spans="1:7" s="8" customFormat="1" x14ac:dyDescent="0.2">
      <c r="A397" s="271"/>
      <c r="B397" s="32"/>
      <c r="C397" s="56"/>
      <c r="D397" s="94"/>
      <c r="G397" s="9"/>
    </row>
    <row r="398" spans="1:7" s="8" customFormat="1" x14ac:dyDescent="0.2">
      <c r="A398" s="271"/>
      <c r="B398" s="32"/>
      <c r="C398" s="56"/>
      <c r="D398" s="94"/>
      <c r="G398" s="9"/>
    </row>
    <row r="399" spans="1:7" s="8" customFormat="1" x14ac:dyDescent="0.2">
      <c r="A399" s="271"/>
      <c r="B399" s="32"/>
      <c r="C399" s="56"/>
      <c r="D399" s="94"/>
      <c r="G399" s="9"/>
    </row>
    <row r="400" spans="1:7" s="8" customFormat="1" x14ac:dyDescent="0.2">
      <c r="A400" s="271"/>
      <c r="B400" s="32"/>
      <c r="C400" s="56"/>
      <c r="D400" s="94"/>
      <c r="G400" s="9"/>
    </row>
    <row r="401" spans="1:7" s="8" customFormat="1" x14ac:dyDescent="0.2">
      <c r="A401" s="271"/>
      <c r="B401" s="32"/>
      <c r="C401" s="56"/>
      <c r="D401" s="94"/>
      <c r="G401" s="9"/>
    </row>
    <row r="402" spans="1:7" s="8" customFormat="1" x14ac:dyDescent="0.2">
      <c r="A402" s="271"/>
      <c r="B402" s="32"/>
      <c r="C402" s="56"/>
      <c r="D402" s="94"/>
      <c r="G402" s="9"/>
    </row>
    <row r="403" spans="1:7" s="8" customFormat="1" x14ac:dyDescent="0.2">
      <c r="A403" s="271"/>
      <c r="B403" s="32"/>
      <c r="C403" s="56"/>
      <c r="D403" s="94"/>
      <c r="G403" s="9"/>
    </row>
    <row r="404" spans="1:7" s="8" customFormat="1" x14ac:dyDescent="0.2">
      <c r="A404" s="271"/>
      <c r="B404" s="32"/>
      <c r="C404" s="56"/>
      <c r="D404" s="94"/>
      <c r="G404" s="9"/>
    </row>
    <row r="405" spans="1:7" s="8" customFormat="1" x14ac:dyDescent="0.2">
      <c r="A405" s="271"/>
      <c r="B405" s="32"/>
      <c r="C405" s="56"/>
      <c r="D405" s="94"/>
      <c r="G405" s="9"/>
    </row>
    <row r="406" spans="1:7" s="8" customFormat="1" x14ac:dyDescent="0.2">
      <c r="A406" s="271"/>
      <c r="B406" s="32"/>
      <c r="C406" s="56"/>
      <c r="D406" s="94"/>
      <c r="G406" s="9"/>
    </row>
    <row r="407" spans="1:7" s="8" customFormat="1" x14ac:dyDescent="0.2">
      <c r="A407" s="271"/>
      <c r="B407" s="32"/>
      <c r="C407" s="56"/>
      <c r="D407" s="94"/>
      <c r="G407" s="9"/>
    </row>
    <row r="408" spans="1:7" s="8" customFormat="1" x14ac:dyDescent="0.2">
      <c r="A408" s="271"/>
      <c r="B408" s="32"/>
      <c r="C408" s="56"/>
      <c r="D408" s="94"/>
      <c r="G408" s="9"/>
    </row>
    <row r="409" spans="1:7" s="8" customFormat="1" x14ac:dyDescent="0.2">
      <c r="A409" s="271"/>
      <c r="B409" s="32"/>
      <c r="C409" s="56"/>
      <c r="D409" s="94"/>
      <c r="G409" s="9"/>
    </row>
    <row r="410" spans="1:7" s="8" customFormat="1" x14ac:dyDescent="0.2">
      <c r="A410" s="271"/>
      <c r="B410" s="32"/>
      <c r="C410" s="56"/>
      <c r="D410" s="94"/>
      <c r="G410" s="9"/>
    </row>
    <row r="411" spans="1:7" s="8" customFormat="1" x14ac:dyDescent="0.2">
      <c r="A411" s="271"/>
      <c r="B411" s="32"/>
      <c r="C411" s="56"/>
      <c r="D411" s="94"/>
      <c r="G411" s="9"/>
    </row>
    <row r="412" spans="1:7" s="8" customFormat="1" x14ac:dyDescent="0.2">
      <c r="A412" s="271"/>
      <c r="B412" s="32"/>
      <c r="C412" s="56"/>
      <c r="D412" s="94"/>
      <c r="G412" s="9"/>
    </row>
    <row r="413" spans="1:7" s="8" customFormat="1" x14ac:dyDescent="0.2">
      <c r="A413" s="271"/>
      <c r="B413" s="32"/>
      <c r="C413" s="56"/>
      <c r="D413" s="94"/>
      <c r="G413" s="9"/>
    </row>
    <row r="414" spans="1:7" s="8" customFormat="1" x14ac:dyDescent="0.2">
      <c r="A414" s="271"/>
      <c r="B414" s="32"/>
      <c r="C414" s="56"/>
      <c r="D414" s="94"/>
      <c r="G414" s="9"/>
    </row>
    <row r="415" spans="1:7" s="8" customFormat="1" x14ac:dyDescent="0.2">
      <c r="A415" s="271"/>
      <c r="B415" s="32"/>
      <c r="C415" s="56"/>
      <c r="D415" s="94"/>
      <c r="G415" s="9"/>
    </row>
    <row r="416" spans="1:7" s="8" customFormat="1" x14ac:dyDescent="0.2">
      <c r="A416" s="271"/>
      <c r="B416" s="32"/>
      <c r="C416" s="56"/>
      <c r="D416" s="94"/>
      <c r="G416" s="9"/>
    </row>
    <row r="417" spans="1:7" s="8" customFormat="1" x14ac:dyDescent="0.2">
      <c r="A417" s="271"/>
      <c r="B417" s="32"/>
      <c r="C417" s="56"/>
      <c r="D417" s="94"/>
      <c r="G417" s="9"/>
    </row>
    <row r="418" spans="1:7" s="8" customFormat="1" x14ac:dyDescent="0.2">
      <c r="A418" s="271"/>
      <c r="B418" s="32"/>
      <c r="C418" s="56"/>
      <c r="D418" s="94"/>
      <c r="G418" s="9"/>
    </row>
    <row r="419" spans="1:7" s="8" customFormat="1" x14ac:dyDescent="0.2">
      <c r="A419" s="271"/>
      <c r="B419" s="32"/>
      <c r="C419" s="56"/>
      <c r="D419" s="94"/>
      <c r="G419" s="9"/>
    </row>
    <row r="420" spans="1:7" s="8" customFormat="1" x14ac:dyDescent="0.2">
      <c r="A420" s="271"/>
      <c r="B420" s="32"/>
      <c r="C420" s="56"/>
      <c r="D420" s="94"/>
      <c r="G420" s="9"/>
    </row>
    <row r="421" spans="1:7" s="8" customFormat="1" x14ac:dyDescent="0.2">
      <c r="A421" s="271"/>
      <c r="B421" s="32"/>
      <c r="C421" s="56"/>
      <c r="D421" s="94"/>
      <c r="G421" s="9"/>
    </row>
    <row r="422" spans="1:7" s="8" customFormat="1" x14ac:dyDescent="0.2">
      <c r="A422" s="271"/>
      <c r="B422" s="32"/>
      <c r="C422" s="56"/>
      <c r="D422" s="94"/>
      <c r="G422" s="9"/>
    </row>
    <row r="423" spans="1:7" s="8" customFormat="1" x14ac:dyDescent="0.2">
      <c r="A423" s="271"/>
      <c r="B423" s="32"/>
      <c r="C423" s="56"/>
      <c r="D423" s="94"/>
      <c r="G423" s="9"/>
    </row>
    <row r="424" spans="1:7" s="8" customFormat="1" x14ac:dyDescent="0.2">
      <c r="A424" s="271"/>
      <c r="B424" s="32"/>
      <c r="C424" s="56"/>
      <c r="D424" s="94"/>
      <c r="G424" s="9"/>
    </row>
    <row r="425" spans="1:7" s="8" customFormat="1" x14ac:dyDescent="0.2">
      <c r="A425" s="271"/>
      <c r="B425" s="32"/>
      <c r="C425" s="56"/>
      <c r="D425" s="94"/>
      <c r="G425" s="9"/>
    </row>
    <row r="426" spans="1:7" s="8" customFormat="1" x14ac:dyDescent="0.2">
      <c r="A426" s="271"/>
      <c r="B426" s="32"/>
      <c r="C426" s="56"/>
      <c r="D426" s="94"/>
      <c r="G426" s="9"/>
    </row>
    <row r="427" spans="1:7" s="8" customFormat="1" x14ac:dyDescent="0.2">
      <c r="A427" s="271"/>
      <c r="B427" s="32"/>
      <c r="C427" s="56"/>
      <c r="D427" s="94"/>
      <c r="G427" s="9"/>
    </row>
    <row r="428" spans="1:7" s="8" customFormat="1" x14ac:dyDescent="0.2">
      <c r="A428" s="271"/>
      <c r="B428" s="32"/>
      <c r="C428" s="56"/>
      <c r="D428" s="94"/>
      <c r="G428" s="9"/>
    </row>
    <row r="429" spans="1:7" s="8" customFormat="1" x14ac:dyDescent="0.2">
      <c r="A429" s="271"/>
      <c r="B429" s="32"/>
      <c r="C429" s="56"/>
      <c r="D429" s="94"/>
      <c r="G429" s="9"/>
    </row>
    <row r="430" spans="1:7" s="8" customFormat="1" x14ac:dyDescent="0.2">
      <c r="A430" s="271"/>
      <c r="B430" s="32"/>
      <c r="C430" s="56"/>
      <c r="D430" s="94"/>
      <c r="G430" s="9"/>
    </row>
    <row r="431" spans="1:7" s="8" customFormat="1" x14ac:dyDescent="0.2">
      <c r="A431" s="271"/>
      <c r="B431" s="32"/>
      <c r="C431" s="56"/>
      <c r="D431" s="94"/>
      <c r="G431" s="9"/>
    </row>
    <row r="432" spans="1:7" s="8" customFormat="1" x14ac:dyDescent="0.2">
      <c r="A432" s="271"/>
      <c r="B432" s="32"/>
      <c r="C432" s="56"/>
      <c r="D432" s="94"/>
      <c r="G432" s="9"/>
    </row>
    <row r="433" spans="1:7" s="8" customFormat="1" x14ac:dyDescent="0.2">
      <c r="A433" s="271"/>
      <c r="B433" s="32"/>
      <c r="C433" s="56"/>
      <c r="D433" s="94"/>
      <c r="G433" s="9"/>
    </row>
    <row r="434" spans="1:7" s="8" customFormat="1" x14ac:dyDescent="0.2">
      <c r="A434" s="271"/>
      <c r="B434" s="32"/>
      <c r="C434" s="56"/>
      <c r="D434" s="94"/>
      <c r="G434" s="9"/>
    </row>
    <row r="435" spans="1:7" s="8" customFormat="1" x14ac:dyDescent="0.2">
      <c r="A435" s="271"/>
      <c r="B435" s="32"/>
      <c r="C435" s="56"/>
      <c r="D435" s="94"/>
      <c r="G435" s="9"/>
    </row>
    <row r="436" spans="1:7" s="8" customFormat="1" x14ac:dyDescent="0.2">
      <c r="A436" s="271"/>
      <c r="B436" s="32"/>
      <c r="C436" s="56"/>
      <c r="D436" s="94"/>
      <c r="G436" s="9"/>
    </row>
    <row r="437" spans="1:7" s="8" customFormat="1" x14ac:dyDescent="0.2">
      <c r="A437" s="271"/>
      <c r="B437" s="32"/>
      <c r="C437" s="56"/>
      <c r="D437" s="94"/>
      <c r="G437" s="9"/>
    </row>
    <row r="438" spans="1:7" s="8" customFormat="1" x14ac:dyDescent="0.2">
      <c r="A438" s="271"/>
      <c r="B438" s="32"/>
      <c r="C438" s="56"/>
      <c r="D438" s="94"/>
      <c r="G438" s="9"/>
    </row>
    <row r="439" spans="1:7" s="8" customFormat="1" x14ac:dyDescent="0.2">
      <c r="A439" s="271"/>
      <c r="B439" s="32"/>
      <c r="C439" s="56"/>
      <c r="D439" s="94"/>
      <c r="G439" s="9"/>
    </row>
    <row r="440" spans="1:7" s="8" customFormat="1" x14ac:dyDescent="0.2">
      <c r="A440" s="271"/>
      <c r="B440" s="32"/>
      <c r="C440" s="56"/>
      <c r="D440" s="94"/>
      <c r="G440" s="9"/>
    </row>
    <row r="441" spans="1:7" s="8" customFormat="1" x14ac:dyDescent="0.2">
      <c r="A441" s="271"/>
      <c r="B441" s="32"/>
      <c r="C441" s="56"/>
      <c r="D441" s="94"/>
      <c r="G441" s="9"/>
    </row>
    <row r="442" spans="1:7" s="8" customFormat="1" x14ac:dyDescent="0.2">
      <c r="A442" s="271"/>
      <c r="B442" s="32"/>
      <c r="C442" s="56"/>
      <c r="D442" s="94"/>
      <c r="G442" s="9"/>
    </row>
    <row r="443" spans="1:7" s="8" customFormat="1" x14ac:dyDescent="0.2">
      <c r="A443" s="271"/>
      <c r="B443" s="32"/>
      <c r="C443" s="56"/>
      <c r="D443" s="94"/>
      <c r="G443" s="9"/>
    </row>
    <row r="444" spans="1:7" s="8" customFormat="1" x14ac:dyDescent="0.2">
      <c r="A444" s="271"/>
      <c r="B444" s="32"/>
      <c r="C444" s="56"/>
      <c r="D444" s="94"/>
      <c r="G444" s="9"/>
    </row>
    <row r="445" spans="1:7" s="8" customFormat="1" x14ac:dyDescent="0.2">
      <c r="A445" s="271"/>
      <c r="B445" s="32"/>
      <c r="C445" s="56"/>
      <c r="D445" s="94"/>
      <c r="G445" s="9"/>
    </row>
    <row r="446" spans="1:7" s="8" customFormat="1" x14ac:dyDescent="0.2">
      <c r="A446" s="271"/>
      <c r="B446" s="32"/>
      <c r="C446" s="56"/>
      <c r="D446" s="94"/>
      <c r="G446" s="9"/>
    </row>
    <row r="447" spans="1:7" s="8" customFormat="1" x14ac:dyDescent="0.2">
      <c r="A447" s="271"/>
      <c r="B447" s="32"/>
      <c r="C447" s="56"/>
      <c r="D447" s="94"/>
      <c r="G447" s="9"/>
    </row>
    <row r="448" spans="1:7" s="8" customFormat="1" x14ac:dyDescent="0.2">
      <c r="A448" s="271"/>
      <c r="B448" s="32"/>
      <c r="C448" s="56"/>
      <c r="D448" s="94"/>
      <c r="G448" s="9"/>
    </row>
    <row r="449" spans="1:7" s="8" customFormat="1" x14ac:dyDescent="0.2">
      <c r="A449" s="271"/>
      <c r="B449" s="32"/>
      <c r="C449" s="56"/>
      <c r="D449" s="94"/>
      <c r="G449" s="9"/>
    </row>
    <row r="450" spans="1:7" s="8" customFormat="1" x14ac:dyDescent="0.2">
      <c r="A450" s="271"/>
      <c r="B450" s="32"/>
      <c r="C450" s="56"/>
      <c r="D450" s="94"/>
      <c r="G450" s="9"/>
    </row>
    <row r="451" spans="1:7" s="8" customFormat="1" x14ac:dyDescent="0.2">
      <c r="A451" s="271"/>
      <c r="B451" s="32"/>
      <c r="C451" s="56"/>
      <c r="D451" s="94"/>
      <c r="G451" s="9"/>
    </row>
    <row r="452" spans="1:7" s="8" customFormat="1" x14ac:dyDescent="0.2">
      <c r="A452" s="271"/>
      <c r="B452" s="32"/>
      <c r="C452" s="56"/>
      <c r="D452" s="94"/>
      <c r="G452" s="9"/>
    </row>
    <row r="453" spans="1:7" s="8" customFormat="1" x14ac:dyDescent="0.2">
      <c r="A453" s="271"/>
      <c r="B453" s="32"/>
      <c r="C453" s="56"/>
      <c r="D453" s="94"/>
      <c r="G453" s="9"/>
    </row>
    <row r="454" spans="1:7" s="8" customFormat="1" x14ac:dyDescent="0.2">
      <c r="A454" s="271"/>
      <c r="B454" s="32"/>
      <c r="C454" s="56"/>
      <c r="D454" s="94"/>
      <c r="G454" s="9"/>
    </row>
    <row r="455" spans="1:7" s="8" customFormat="1" x14ac:dyDescent="0.2">
      <c r="A455" s="271"/>
      <c r="B455" s="32"/>
      <c r="C455" s="56"/>
      <c r="D455" s="94"/>
      <c r="G455" s="9"/>
    </row>
    <row r="456" spans="1:7" s="8" customFormat="1" x14ac:dyDescent="0.2">
      <c r="A456" s="271"/>
      <c r="B456" s="32"/>
      <c r="C456" s="56"/>
      <c r="D456" s="94"/>
      <c r="G456" s="9"/>
    </row>
    <row r="457" spans="1:7" s="8" customFormat="1" x14ac:dyDescent="0.2">
      <c r="A457" s="271"/>
      <c r="B457" s="32"/>
      <c r="C457" s="56"/>
      <c r="D457" s="94"/>
      <c r="G457" s="9"/>
    </row>
    <row r="458" spans="1:7" s="8" customFormat="1" x14ac:dyDescent="0.2">
      <c r="A458" s="271"/>
      <c r="B458" s="32"/>
      <c r="C458" s="56"/>
      <c r="D458" s="94"/>
      <c r="G458" s="9"/>
    </row>
    <row r="459" spans="1:7" s="8" customFormat="1" x14ac:dyDescent="0.2">
      <c r="A459" s="271"/>
      <c r="B459" s="32"/>
      <c r="C459" s="56"/>
      <c r="D459" s="94"/>
      <c r="G459" s="9"/>
    </row>
    <row r="460" spans="1:7" s="8" customFormat="1" x14ac:dyDescent="0.2">
      <c r="A460" s="271"/>
      <c r="B460" s="32"/>
      <c r="C460" s="56"/>
      <c r="D460" s="94"/>
      <c r="G460" s="9"/>
    </row>
    <row r="461" spans="1:7" s="8" customFormat="1" x14ac:dyDescent="0.2">
      <c r="A461" s="271"/>
      <c r="B461" s="32"/>
      <c r="C461" s="56"/>
      <c r="D461" s="94"/>
      <c r="G461" s="9"/>
    </row>
    <row r="462" spans="1:7" s="8" customFormat="1" x14ac:dyDescent="0.2">
      <c r="A462" s="271"/>
      <c r="B462" s="32"/>
      <c r="C462" s="56"/>
      <c r="D462" s="94"/>
      <c r="G462" s="9"/>
    </row>
    <row r="463" spans="1:7" s="8" customFormat="1" x14ac:dyDescent="0.2">
      <c r="A463" s="271"/>
      <c r="B463" s="32"/>
      <c r="C463" s="56"/>
      <c r="D463" s="94"/>
      <c r="G463" s="9"/>
    </row>
    <row r="464" spans="1:7" s="8" customFormat="1" x14ac:dyDescent="0.2">
      <c r="A464" s="271"/>
      <c r="B464" s="32"/>
      <c r="C464" s="56"/>
      <c r="D464" s="94"/>
      <c r="G464" s="9"/>
    </row>
    <row r="465" spans="1:7" s="8" customFormat="1" x14ac:dyDescent="0.2">
      <c r="A465" s="271"/>
      <c r="B465" s="32"/>
      <c r="C465" s="56"/>
      <c r="D465" s="94"/>
      <c r="G465" s="9"/>
    </row>
    <row r="466" spans="1:7" s="8" customFormat="1" x14ac:dyDescent="0.2">
      <c r="A466" s="271"/>
      <c r="B466" s="32"/>
      <c r="C466" s="56"/>
      <c r="D466" s="94"/>
      <c r="G466" s="9"/>
    </row>
    <row r="467" spans="1:7" s="8" customFormat="1" x14ac:dyDescent="0.2">
      <c r="A467" s="271"/>
      <c r="B467" s="32"/>
      <c r="C467" s="56"/>
      <c r="D467" s="94"/>
      <c r="G467" s="9"/>
    </row>
    <row r="468" spans="1:7" s="8" customFormat="1" x14ac:dyDescent="0.2">
      <c r="A468" s="271"/>
      <c r="B468" s="32"/>
      <c r="C468" s="56"/>
      <c r="D468" s="94"/>
      <c r="G468" s="9"/>
    </row>
    <row r="469" spans="1:7" s="8" customFormat="1" x14ac:dyDescent="0.2">
      <c r="A469" s="271"/>
      <c r="B469" s="32"/>
      <c r="C469" s="56"/>
      <c r="D469" s="94"/>
      <c r="G469" s="9"/>
    </row>
    <row r="470" spans="1:7" s="8" customFormat="1" x14ac:dyDescent="0.2">
      <c r="A470" s="271"/>
      <c r="B470" s="32"/>
      <c r="C470" s="56"/>
      <c r="D470" s="94"/>
      <c r="G470" s="9"/>
    </row>
    <row r="471" spans="1:7" s="8" customFormat="1" x14ac:dyDescent="0.2">
      <c r="A471" s="271"/>
      <c r="B471" s="32"/>
      <c r="C471" s="56"/>
      <c r="D471" s="94"/>
      <c r="G471" s="9"/>
    </row>
    <row r="472" spans="1:7" s="8" customFormat="1" x14ac:dyDescent="0.2">
      <c r="A472" s="271"/>
      <c r="B472" s="32"/>
      <c r="C472" s="56"/>
      <c r="D472" s="94"/>
      <c r="G472" s="9"/>
    </row>
    <row r="473" spans="1:7" s="8" customFormat="1" x14ac:dyDescent="0.2">
      <c r="A473" s="271"/>
      <c r="B473" s="32"/>
      <c r="C473" s="56"/>
      <c r="D473" s="94"/>
      <c r="G473" s="9"/>
    </row>
    <row r="474" spans="1:7" s="8" customFormat="1" x14ac:dyDescent="0.2">
      <c r="A474" s="271"/>
      <c r="B474" s="32"/>
      <c r="C474" s="56"/>
      <c r="D474" s="94"/>
      <c r="G474" s="9"/>
    </row>
    <row r="475" spans="1:7" s="8" customFormat="1" x14ac:dyDescent="0.2">
      <c r="A475" s="271"/>
      <c r="B475" s="32"/>
      <c r="C475" s="56"/>
      <c r="D475" s="94"/>
      <c r="G475" s="9"/>
    </row>
    <row r="476" spans="1:7" s="8" customFormat="1" x14ac:dyDescent="0.2">
      <c r="A476" s="271"/>
      <c r="B476" s="32"/>
      <c r="C476" s="56"/>
      <c r="D476" s="94"/>
      <c r="G476" s="9"/>
    </row>
    <row r="477" spans="1:7" s="8" customFormat="1" x14ac:dyDescent="0.2">
      <c r="A477" s="271"/>
      <c r="B477" s="32"/>
      <c r="C477" s="56"/>
      <c r="D477" s="94"/>
      <c r="G477" s="9"/>
    </row>
    <row r="478" spans="1:7" s="8" customFormat="1" x14ac:dyDescent="0.2">
      <c r="A478" s="271"/>
      <c r="B478" s="32"/>
      <c r="C478" s="56"/>
      <c r="D478" s="94"/>
      <c r="G478" s="9"/>
    </row>
    <row r="479" spans="1:7" s="8" customFormat="1" x14ac:dyDescent="0.2">
      <c r="A479" s="271"/>
      <c r="B479" s="32"/>
      <c r="C479" s="56"/>
      <c r="D479" s="94"/>
      <c r="G479" s="9"/>
    </row>
    <row r="480" spans="1:7" s="8" customFormat="1" x14ac:dyDescent="0.2">
      <c r="A480" s="271"/>
      <c r="B480" s="32"/>
      <c r="C480" s="56"/>
      <c r="D480" s="94"/>
      <c r="G480" s="9"/>
    </row>
    <row r="481" spans="1:7" s="8" customFormat="1" x14ac:dyDescent="0.2">
      <c r="A481" s="271"/>
      <c r="B481" s="32"/>
      <c r="C481" s="56"/>
      <c r="D481" s="94"/>
      <c r="G481" s="9"/>
    </row>
    <row r="482" spans="1:7" s="8" customFormat="1" x14ac:dyDescent="0.2">
      <c r="A482" s="271"/>
      <c r="B482" s="32"/>
      <c r="C482" s="56"/>
      <c r="D482" s="94"/>
      <c r="G482" s="9"/>
    </row>
    <row r="483" spans="1:7" s="8" customFormat="1" x14ac:dyDescent="0.2">
      <c r="A483" s="271"/>
      <c r="B483" s="32"/>
      <c r="C483" s="56"/>
      <c r="D483" s="94"/>
      <c r="G483" s="9"/>
    </row>
    <row r="484" spans="1:7" s="8" customFormat="1" x14ac:dyDescent="0.2">
      <c r="A484" s="271"/>
      <c r="B484" s="32"/>
      <c r="C484" s="56"/>
      <c r="D484" s="94"/>
      <c r="G484" s="9"/>
    </row>
    <row r="485" spans="1:7" s="8" customFormat="1" x14ac:dyDescent="0.2">
      <c r="A485" s="271"/>
      <c r="B485" s="32"/>
      <c r="C485" s="56"/>
      <c r="D485" s="94"/>
      <c r="G485" s="9"/>
    </row>
    <row r="486" spans="1:7" s="8" customFormat="1" x14ac:dyDescent="0.2">
      <c r="A486" s="271"/>
      <c r="B486" s="32"/>
      <c r="C486" s="56"/>
      <c r="D486" s="94"/>
      <c r="G486" s="9"/>
    </row>
    <row r="487" spans="1:7" s="8" customFormat="1" x14ac:dyDescent="0.2">
      <c r="A487" s="271"/>
      <c r="B487" s="32"/>
      <c r="C487" s="56"/>
      <c r="D487" s="94"/>
      <c r="G487" s="9"/>
    </row>
    <row r="488" spans="1:7" s="8" customFormat="1" x14ac:dyDescent="0.2">
      <c r="A488" s="271"/>
      <c r="B488" s="32"/>
      <c r="C488" s="56"/>
      <c r="D488" s="94"/>
      <c r="G488" s="9"/>
    </row>
    <row r="489" spans="1:7" s="8" customFormat="1" x14ac:dyDescent="0.2">
      <c r="A489" s="271"/>
      <c r="B489" s="32"/>
      <c r="C489" s="56"/>
      <c r="D489" s="94"/>
      <c r="G489" s="9"/>
    </row>
    <row r="490" spans="1:7" s="8" customFormat="1" x14ac:dyDescent="0.2">
      <c r="A490" s="271"/>
      <c r="B490" s="32"/>
      <c r="C490" s="56"/>
      <c r="D490" s="94"/>
      <c r="G490" s="9"/>
    </row>
    <row r="491" spans="1:7" s="8" customFormat="1" x14ac:dyDescent="0.2">
      <c r="A491" s="271"/>
      <c r="B491" s="32"/>
      <c r="C491" s="56"/>
      <c r="D491" s="94"/>
      <c r="G491" s="9"/>
    </row>
    <row r="492" spans="1:7" s="8" customFormat="1" x14ac:dyDescent="0.2">
      <c r="A492" s="271"/>
      <c r="B492" s="32"/>
      <c r="C492" s="56"/>
      <c r="D492" s="94"/>
      <c r="G492" s="9"/>
    </row>
    <row r="493" spans="1:7" s="8" customFormat="1" x14ac:dyDescent="0.2">
      <c r="A493" s="271"/>
      <c r="B493" s="32"/>
      <c r="C493" s="56"/>
      <c r="D493" s="94"/>
      <c r="G493" s="9"/>
    </row>
    <row r="494" spans="1:7" s="8" customFormat="1" x14ac:dyDescent="0.2">
      <c r="A494" s="271"/>
      <c r="B494" s="32"/>
      <c r="C494" s="56"/>
      <c r="D494" s="94"/>
      <c r="G494" s="9"/>
    </row>
    <row r="495" spans="1:7" s="8" customFormat="1" x14ac:dyDescent="0.2">
      <c r="A495" s="271"/>
      <c r="B495" s="32"/>
      <c r="C495" s="56"/>
      <c r="D495" s="94"/>
      <c r="G495" s="9"/>
    </row>
    <row r="496" spans="1:7" s="8" customFormat="1" x14ac:dyDescent="0.2">
      <c r="A496" s="271"/>
      <c r="B496" s="32"/>
      <c r="C496" s="56"/>
      <c r="D496" s="94"/>
      <c r="G496" s="9"/>
    </row>
    <row r="497" spans="1:7" s="8" customFormat="1" x14ac:dyDescent="0.2">
      <c r="A497" s="271"/>
      <c r="B497" s="32"/>
      <c r="C497" s="56"/>
      <c r="D497" s="94"/>
      <c r="G497" s="9"/>
    </row>
    <row r="498" spans="1:7" s="8" customFormat="1" x14ac:dyDescent="0.2">
      <c r="A498" s="271"/>
      <c r="B498" s="32"/>
      <c r="C498" s="56"/>
      <c r="D498" s="94"/>
      <c r="G498" s="9"/>
    </row>
    <row r="499" spans="1:7" s="8" customFormat="1" x14ac:dyDescent="0.2">
      <c r="A499" s="271"/>
      <c r="B499" s="32"/>
      <c r="C499" s="56"/>
      <c r="D499" s="94"/>
      <c r="G499" s="9"/>
    </row>
    <row r="500" spans="1:7" s="8" customFormat="1" x14ac:dyDescent="0.2">
      <c r="A500" s="271"/>
      <c r="B500" s="32"/>
      <c r="C500" s="56"/>
      <c r="D500" s="94"/>
      <c r="G500" s="9"/>
    </row>
    <row r="501" spans="1:7" s="8" customFormat="1" x14ac:dyDescent="0.2">
      <c r="A501" s="271"/>
      <c r="B501" s="32"/>
      <c r="C501" s="56"/>
      <c r="D501" s="94"/>
      <c r="G501" s="9"/>
    </row>
    <row r="502" spans="1:7" s="8" customFormat="1" x14ac:dyDescent="0.2">
      <c r="A502" s="271"/>
      <c r="B502" s="32"/>
      <c r="C502" s="56"/>
      <c r="D502" s="94"/>
      <c r="G502" s="9"/>
    </row>
    <row r="503" spans="1:7" s="8" customFormat="1" x14ac:dyDescent="0.2">
      <c r="A503" s="271"/>
      <c r="B503" s="32"/>
      <c r="C503" s="56"/>
      <c r="D503" s="94"/>
      <c r="G503" s="9"/>
    </row>
    <row r="504" spans="1:7" s="8" customFormat="1" x14ac:dyDescent="0.2">
      <c r="A504" s="271"/>
      <c r="B504" s="32"/>
      <c r="C504" s="56"/>
      <c r="D504" s="94"/>
      <c r="G504" s="9"/>
    </row>
    <row r="505" spans="1:7" s="8" customFormat="1" x14ac:dyDescent="0.2">
      <c r="A505" s="271"/>
      <c r="B505" s="32"/>
      <c r="C505" s="56"/>
      <c r="D505" s="94"/>
      <c r="G505" s="9"/>
    </row>
    <row r="506" spans="1:7" s="8" customFormat="1" x14ac:dyDescent="0.2">
      <c r="A506" s="271"/>
      <c r="B506" s="32"/>
      <c r="C506" s="56"/>
      <c r="D506" s="94"/>
      <c r="G506" s="9"/>
    </row>
    <row r="507" spans="1:7" s="8" customFormat="1" x14ac:dyDescent="0.2">
      <c r="A507" s="271"/>
      <c r="B507" s="32"/>
      <c r="C507" s="56"/>
      <c r="D507" s="94"/>
      <c r="G507" s="9"/>
    </row>
    <row r="508" spans="1:7" s="8" customFormat="1" x14ac:dyDescent="0.2">
      <c r="A508" s="271"/>
      <c r="B508" s="32"/>
      <c r="C508" s="56"/>
      <c r="D508" s="94"/>
      <c r="G508" s="9"/>
    </row>
    <row r="509" spans="1:7" s="8" customFormat="1" x14ac:dyDescent="0.2">
      <c r="A509" s="271"/>
      <c r="B509" s="32"/>
      <c r="C509" s="56"/>
      <c r="D509" s="94"/>
      <c r="G509" s="9"/>
    </row>
    <row r="510" spans="1:7" s="8" customFormat="1" x14ac:dyDescent="0.2">
      <c r="A510" s="271"/>
      <c r="B510" s="32"/>
      <c r="C510" s="56"/>
      <c r="D510" s="94"/>
      <c r="G510" s="9"/>
    </row>
    <row r="511" spans="1:7" s="8" customFormat="1" x14ac:dyDescent="0.2">
      <c r="A511" s="271"/>
      <c r="B511" s="32"/>
      <c r="C511" s="56"/>
      <c r="D511" s="94"/>
      <c r="G511" s="9"/>
    </row>
    <row r="512" spans="1:7" s="8" customFormat="1" x14ac:dyDescent="0.2">
      <c r="A512" s="271"/>
      <c r="B512" s="32"/>
      <c r="C512" s="56"/>
      <c r="D512" s="94"/>
      <c r="G512" s="9"/>
    </row>
    <row r="513" spans="1:7" s="8" customFormat="1" x14ac:dyDescent="0.2">
      <c r="A513" s="271"/>
      <c r="B513" s="32"/>
      <c r="C513" s="56"/>
      <c r="D513" s="94"/>
      <c r="G513" s="9"/>
    </row>
    <row r="514" spans="1:7" s="8" customFormat="1" x14ac:dyDescent="0.2">
      <c r="A514" s="271"/>
      <c r="B514" s="32"/>
      <c r="C514" s="56"/>
      <c r="D514" s="94"/>
      <c r="G514" s="9"/>
    </row>
    <row r="515" spans="1:7" s="8" customFormat="1" x14ac:dyDescent="0.2">
      <c r="A515" s="271"/>
      <c r="B515" s="32"/>
      <c r="C515" s="56"/>
      <c r="D515" s="94"/>
      <c r="G515" s="9"/>
    </row>
    <row r="516" spans="1:7" s="8" customFormat="1" x14ac:dyDescent="0.2">
      <c r="A516" s="271"/>
      <c r="B516" s="32"/>
      <c r="C516" s="56"/>
      <c r="D516" s="94"/>
      <c r="G516" s="9"/>
    </row>
    <row r="517" spans="1:7" s="8" customFormat="1" x14ac:dyDescent="0.2">
      <c r="A517" s="271"/>
      <c r="B517" s="32"/>
      <c r="C517" s="56"/>
      <c r="D517" s="94"/>
      <c r="G517" s="9"/>
    </row>
    <row r="518" spans="1:7" s="8" customFormat="1" x14ac:dyDescent="0.2">
      <c r="A518" s="271"/>
      <c r="B518" s="32"/>
      <c r="C518" s="56"/>
      <c r="D518" s="94"/>
      <c r="G518" s="9"/>
    </row>
    <row r="519" spans="1:7" s="8" customFormat="1" x14ac:dyDescent="0.2">
      <c r="A519" s="271"/>
      <c r="B519" s="32"/>
      <c r="C519" s="56"/>
      <c r="D519" s="94"/>
      <c r="G519" s="9"/>
    </row>
    <row r="520" spans="1:7" s="8" customFormat="1" x14ac:dyDescent="0.2">
      <c r="A520" s="271"/>
      <c r="B520" s="32"/>
      <c r="C520" s="56"/>
      <c r="D520" s="94"/>
      <c r="G520" s="9"/>
    </row>
    <row r="521" spans="1:7" s="8" customFormat="1" x14ac:dyDescent="0.2">
      <c r="A521" s="271"/>
      <c r="B521" s="32"/>
      <c r="C521" s="56"/>
      <c r="D521" s="94"/>
      <c r="G521" s="9"/>
    </row>
    <row r="522" spans="1:7" s="8" customFormat="1" x14ac:dyDescent="0.2">
      <c r="A522" s="271"/>
      <c r="B522" s="32"/>
      <c r="C522" s="56"/>
      <c r="D522" s="94"/>
      <c r="G522" s="9"/>
    </row>
    <row r="523" spans="1:7" s="8" customFormat="1" x14ac:dyDescent="0.2">
      <c r="A523" s="271"/>
      <c r="B523" s="32"/>
      <c r="C523" s="56"/>
      <c r="D523" s="94"/>
      <c r="G523" s="9"/>
    </row>
    <row r="524" spans="1:7" s="8" customFormat="1" x14ac:dyDescent="0.2">
      <c r="A524" s="271"/>
      <c r="B524" s="32"/>
      <c r="C524" s="56"/>
      <c r="D524" s="94"/>
      <c r="G524" s="9"/>
    </row>
    <row r="525" spans="1:7" s="8" customFormat="1" x14ac:dyDescent="0.2">
      <c r="A525" s="271"/>
      <c r="B525" s="32"/>
      <c r="C525" s="56"/>
      <c r="D525" s="94"/>
      <c r="G525" s="9"/>
    </row>
    <row r="526" spans="1:7" s="8" customFormat="1" x14ac:dyDescent="0.2">
      <c r="A526" s="271"/>
      <c r="B526" s="32"/>
      <c r="C526" s="56"/>
      <c r="D526" s="94"/>
      <c r="G526" s="9"/>
    </row>
    <row r="527" spans="1:7" s="8" customFormat="1" x14ac:dyDescent="0.2">
      <c r="A527" s="271"/>
      <c r="B527" s="32"/>
      <c r="C527" s="56"/>
      <c r="D527" s="94"/>
      <c r="G527" s="9"/>
    </row>
    <row r="528" spans="1:7" s="8" customFormat="1" x14ac:dyDescent="0.2">
      <c r="A528" s="271"/>
      <c r="B528" s="32"/>
      <c r="C528" s="56"/>
      <c r="D528" s="94"/>
      <c r="G528" s="9"/>
    </row>
    <row r="529" spans="1:7" s="8" customFormat="1" x14ac:dyDescent="0.2">
      <c r="A529" s="271"/>
      <c r="B529" s="32"/>
      <c r="C529" s="56"/>
      <c r="D529" s="94"/>
      <c r="G529" s="9"/>
    </row>
    <row r="530" spans="1:7" s="8" customFormat="1" x14ac:dyDescent="0.2">
      <c r="A530" s="271"/>
      <c r="B530" s="32"/>
      <c r="C530" s="56"/>
      <c r="D530" s="94"/>
      <c r="G530" s="9"/>
    </row>
    <row r="531" spans="1:7" s="8" customFormat="1" x14ac:dyDescent="0.2">
      <c r="A531" s="271"/>
      <c r="B531" s="32"/>
      <c r="C531" s="56"/>
      <c r="D531" s="94"/>
      <c r="G531" s="9"/>
    </row>
    <row r="532" spans="1:7" s="8" customFormat="1" x14ac:dyDescent="0.2">
      <c r="A532" s="271"/>
      <c r="B532" s="32"/>
      <c r="C532" s="56"/>
      <c r="D532" s="94"/>
      <c r="G532" s="9"/>
    </row>
    <row r="533" spans="1:7" s="8" customFormat="1" x14ac:dyDescent="0.2">
      <c r="A533" s="271"/>
      <c r="B533" s="32"/>
      <c r="C533" s="56"/>
      <c r="D533" s="94"/>
      <c r="G533" s="9"/>
    </row>
    <row r="534" spans="1:7" s="8" customFormat="1" x14ac:dyDescent="0.2">
      <c r="A534" s="271"/>
      <c r="B534" s="32"/>
      <c r="C534" s="56"/>
      <c r="D534" s="94"/>
      <c r="G534" s="9"/>
    </row>
    <row r="535" spans="1:7" s="8" customFormat="1" x14ac:dyDescent="0.2">
      <c r="A535" s="271"/>
      <c r="B535" s="32"/>
      <c r="C535" s="56"/>
      <c r="D535" s="94"/>
      <c r="G535" s="9"/>
    </row>
    <row r="536" spans="1:7" s="8" customFormat="1" x14ac:dyDescent="0.2">
      <c r="A536" s="271"/>
      <c r="B536" s="32"/>
      <c r="C536" s="56"/>
      <c r="D536" s="94"/>
      <c r="G536" s="9"/>
    </row>
    <row r="537" spans="1:7" s="8" customFormat="1" x14ac:dyDescent="0.2">
      <c r="A537" s="271"/>
      <c r="B537" s="32"/>
      <c r="C537" s="56"/>
      <c r="D537" s="94"/>
      <c r="G537" s="9"/>
    </row>
    <row r="538" spans="1:7" s="8" customFormat="1" x14ac:dyDescent="0.2">
      <c r="A538" s="271"/>
      <c r="B538" s="32"/>
      <c r="C538" s="56"/>
      <c r="D538" s="94"/>
      <c r="G538" s="9"/>
    </row>
    <row r="539" spans="1:7" s="8" customFormat="1" x14ac:dyDescent="0.2">
      <c r="A539" s="271"/>
      <c r="B539" s="32"/>
      <c r="C539" s="56"/>
      <c r="D539" s="94"/>
      <c r="G539" s="9"/>
    </row>
    <row r="540" spans="1:7" s="8" customFormat="1" x14ac:dyDescent="0.2">
      <c r="A540" s="271"/>
      <c r="B540" s="32"/>
      <c r="C540" s="56"/>
      <c r="D540" s="94"/>
      <c r="G540" s="9"/>
    </row>
    <row r="541" spans="1:7" s="8" customFormat="1" x14ac:dyDescent="0.2">
      <c r="A541" s="271"/>
      <c r="B541" s="32"/>
      <c r="C541" s="56"/>
      <c r="D541" s="94"/>
      <c r="G541" s="9"/>
    </row>
    <row r="542" spans="1:7" s="8" customFormat="1" x14ac:dyDescent="0.2">
      <c r="A542" s="271"/>
      <c r="B542" s="32"/>
      <c r="C542" s="56"/>
      <c r="D542" s="94"/>
      <c r="G542" s="9"/>
    </row>
    <row r="543" spans="1:7" s="8" customFormat="1" x14ac:dyDescent="0.2">
      <c r="A543" s="271"/>
      <c r="B543" s="32"/>
      <c r="C543" s="56"/>
      <c r="D543" s="94"/>
      <c r="G543" s="9"/>
    </row>
    <row r="544" spans="1:7" s="8" customFormat="1" x14ac:dyDescent="0.2">
      <c r="A544" s="271"/>
      <c r="B544" s="32"/>
      <c r="C544" s="56"/>
      <c r="D544" s="94"/>
      <c r="G544" s="9"/>
    </row>
    <row r="545" spans="1:7" s="8" customFormat="1" x14ac:dyDescent="0.2">
      <c r="A545" s="271"/>
      <c r="B545" s="32"/>
      <c r="C545" s="56"/>
      <c r="D545" s="94"/>
      <c r="G545" s="9"/>
    </row>
    <row r="546" spans="1:7" s="8" customFormat="1" x14ac:dyDescent="0.2">
      <c r="A546" s="271"/>
      <c r="B546" s="32"/>
      <c r="C546" s="56"/>
      <c r="D546" s="94"/>
      <c r="G546" s="9"/>
    </row>
    <row r="547" spans="1:7" s="8" customFormat="1" x14ac:dyDescent="0.2">
      <c r="A547" s="271"/>
      <c r="B547" s="32"/>
      <c r="C547" s="56"/>
      <c r="D547" s="94"/>
      <c r="G547" s="9"/>
    </row>
    <row r="548" spans="1:7" s="8" customFormat="1" x14ac:dyDescent="0.2">
      <c r="A548" s="271"/>
      <c r="B548" s="32"/>
      <c r="C548" s="56"/>
      <c r="D548" s="94"/>
      <c r="G548" s="9"/>
    </row>
    <row r="549" spans="1:7" s="8" customFormat="1" x14ac:dyDescent="0.2">
      <c r="A549" s="271"/>
      <c r="B549" s="32"/>
      <c r="C549" s="56"/>
      <c r="D549" s="94"/>
      <c r="G549" s="9"/>
    </row>
    <row r="550" spans="1:7" s="8" customFormat="1" x14ac:dyDescent="0.2">
      <c r="A550" s="271"/>
      <c r="B550" s="32"/>
      <c r="C550" s="56"/>
      <c r="D550" s="94"/>
      <c r="G550" s="9"/>
    </row>
    <row r="551" spans="1:7" s="8" customFormat="1" x14ac:dyDescent="0.2">
      <c r="A551" s="271"/>
      <c r="B551" s="32"/>
      <c r="C551" s="56"/>
      <c r="D551" s="94"/>
      <c r="G551" s="9"/>
    </row>
    <row r="552" spans="1:7" s="8" customFormat="1" x14ac:dyDescent="0.2">
      <c r="A552" s="271"/>
      <c r="B552" s="32"/>
      <c r="C552" s="56"/>
      <c r="D552" s="94"/>
      <c r="G552" s="9"/>
    </row>
    <row r="553" spans="1:7" s="8" customFormat="1" x14ac:dyDescent="0.2">
      <c r="A553" s="271"/>
      <c r="B553" s="32"/>
      <c r="C553" s="56"/>
      <c r="D553" s="94"/>
      <c r="G553" s="9"/>
    </row>
    <row r="554" spans="1:7" s="8" customFormat="1" x14ac:dyDescent="0.2">
      <c r="A554" s="271"/>
      <c r="B554" s="32"/>
      <c r="C554" s="56"/>
      <c r="D554" s="94"/>
      <c r="G554" s="9"/>
    </row>
    <row r="555" spans="1:7" s="8" customFormat="1" x14ac:dyDescent="0.2">
      <c r="A555" s="271"/>
      <c r="B555" s="32"/>
      <c r="C555" s="56"/>
      <c r="D555" s="94"/>
      <c r="G555" s="9"/>
    </row>
    <row r="556" spans="1:7" s="8" customFormat="1" x14ac:dyDescent="0.2">
      <c r="A556" s="271"/>
      <c r="B556" s="32"/>
      <c r="C556" s="56"/>
      <c r="D556" s="94"/>
      <c r="G556" s="9"/>
    </row>
    <row r="557" spans="1:7" s="8" customFormat="1" x14ac:dyDescent="0.2">
      <c r="A557" s="271"/>
      <c r="B557" s="32"/>
      <c r="C557" s="56"/>
      <c r="D557" s="94"/>
      <c r="G557" s="9"/>
    </row>
    <row r="558" spans="1:7" s="8" customFormat="1" x14ac:dyDescent="0.2">
      <c r="A558" s="271"/>
      <c r="B558" s="32"/>
      <c r="C558" s="56"/>
      <c r="D558" s="94"/>
      <c r="G558" s="9"/>
    </row>
    <row r="559" spans="1:7" s="8" customFormat="1" x14ac:dyDescent="0.2">
      <c r="A559" s="271"/>
      <c r="B559" s="32"/>
      <c r="C559" s="56"/>
      <c r="D559" s="94"/>
      <c r="G559" s="9"/>
    </row>
    <row r="560" spans="1:7" s="8" customFormat="1" x14ac:dyDescent="0.2">
      <c r="A560" s="271"/>
      <c r="B560" s="32"/>
      <c r="C560" s="56"/>
      <c r="D560" s="94"/>
      <c r="G560" s="9"/>
    </row>
    <row r="561" spans="1:7" s="8" customFormat="1" x14ac:dyDescent="0.2">
      <c r="A561" s="271"/>
      <c r="B561" s="32"/>
      <c r="C561" s="56"/>
      <c r="D561" s="94"/>
      <c r="G561" s="9"/>
    </row>
    <row r="562" spans="1:7" s="8" customFormat="1" x14ac:dyDescent="0.2">
      <c r="A562" s="271"/>
      <c r="B562" s="32"/>
      <c r="C562" s="56"/>
      <c r="D562" s="94"/>
      <c r="G562" s="9"/>
    </row>
    <row r="563" spans="1:7" s="8" customFormat="1" x14ac:dyDescent="0.2">
      <c r="A563" s="271"/>
      <c r="B563" s="32"/>
      <c r="C563" s="56"/>
      <c r="D563" s="94"/>
      <c r="G563" s="9"/>
    </row>
    <row r="564" spans="1:7" s="8" customFormat="1" x14ac:dyDescent="0.2">
      <c r="A564" s="271"/>
      <c r="B564" s="32"/>
      <c r="C564" s="56"/>
      <c r="D564" s="94"/>
      <c r="G564" s="9"/>
    </row>
    <row r="565" spans="1:7" s="8" customFormat="1" x14ac:dyDescent="0.2">
      <c r="A565" s="271"/>
      <c r="B565" s="32"/>
      <c r="C565" s="56"/>
      <c r="D565" s="94"/>
      <c r="G565" s="9"/>
    </row>
    <row r="566" spans="1:7" s="8" customFormat="1" x14ac:dyDescent="0.2">
      <c r="A566" s="271"/>
      <c r="B566" s="32"/>
      <c r="C566" s="56"/>
      <c r="D566" s="94"/>
      <c r="G566" s="9"/>
    </row>
    <row r="567" spans="1:7" s="8" customFormat="1" x14ac:dyDescent="0.2">
      <c r="A567" s="271"/>
      <c r="B567" s="32"/>
      <c r="C567" s="56"/>
      <c r="D567" s="94"/>
      <c r="G567" s="9"/>
    </row>
    <row r="568" spans="1:7" s="8" customFormat="1" x14ac:dyDescent="0.2">
      <c r="A568" s="271"/>
      <c r="B568" s="32"/>
      <c r="C568" s="56"/>
      <c r="D568" s="94"/>
      <c r="G568" s="9"/>
    </row>
    <row r="569" spans="1:7" s="8" customFormat="1" x14ac:dyDescent="0.2">
      <c r="A569" s="271"/>
      <c r="B569" s="32"/>
      <c r="C569" s="56"/>
      <c r="D569" s="94"/>
      <c r="G569" s="9"/>
    </row>
    <row r="570" spans="1:7" s="8" customFormat="1" x14ac:dyDescent="0.2">
      <c r="A570" s="271"/>
      <c r="B570" s="32"/>
      <c r="C570" s="56"/>
      <c r="D570" s="94"/>
      <c r="G570" s="9"/>
    </row>
    <row r="571" spans="1:7" s="8" customFormat="1" x14ac:dyDescent="0.2">
      <c r="A571" s="271"/>
      <c r="B571" s="32"/>
      <c r="C571" s="56"/>
      <c r="D571" s="94"/>
      <c r="G571" s="9"/>
    </row>
    <row r="572" spans="1:7" s="8" customFormat="1" x14ac:dyDescent="0.2">
      <c r="A572" s="271"/>
      <c r="B572" s="32"/>
      <c r="C572" s="56"/>
      <c r="D572" s="94"/>
      <c r="G572" s="9"/>
    </row>
    <row r="573" spans="1:7" s="8" customFormat="1" x14ac:dyDescent="0.2">
      <c r="A573" s="271"/>
      <c r="B573" s="32"/>
      <c r="C573" s="56"/>
      <c r="D573" s="94"/>
      <c r="G573" s="9"/>
    </row>
    <row r="574" spans="1:7" s="8" customFormat="1" x14ac:dyDescent="0.2">
      <c r="A574" s="271"/>
      <c r="B574" s="32"/>
      <c r="C574" s="56"/>
      <c r="D574" s="94"/>
      <c r="G574" s="9"/>
    </row>
    <row r="575" spans="1:7" s="8" customFormat="1" x14ac:dyDescent="0.2">
      <c r="A575" s="271"/>
      <c r="B575" s="32"/>
      <c r="C575" s="56"/>
      <c r="D575" s="94"/>
      <c r="G575" s="9"/>
    </row>
    <row r="576" spans="1:7" s="8" customFormat="1" x14ac:dyDescent="0.2">
      <c r="A576" s="271"/>
      <c r="B576" s="32"/>
      <c r="C576" s="56"/>
      <c r="D576" s="94"/>
      <c r="G576" s="9"/>
    </row>
    <row r="577" spans="1:7" s="8" customFormat="1" x14ac:dyDescent="0.2">
      <c r="A577" s="271"/>
      <c r="B577" s="32"/>
      <c r="C577" s="56"/>
      <c r="D577" s="94"/>
      <c r="G577" s="9"/>
    </row>
    <row r="578" spans="1:7" s="8" customFormat="1" x14ac:dyDescent="0.2">
      <c r="A578" s="271"/>
      <c r="B578" s="32"/>
      <c r="C578" s="56"/>
      <c r="D578" s="94"/>
      <c r="G578" s="9"/>
    </row>
    <row r="579" spans="1:7" s="8" customFormat="1" x14ac:dyDescent="0.2">
      <c r="A579" s="271"/>
      <c r="B579" s="32"/>
      <c r="C579" s="56"/>
      <c r="D579" s="94"/>
      <c r="G579" s="9"/>
    </row>
    <row r="580" spans="1:7" s="8" customFormat="1" x14ac:dyDescent="0.2">
      <c r="A580" s="271"/>
      <c r="B580" s="32"/>
      <c r="C580" s="56"/>
      <c r="D580" s="94"/>
      <c r="G580" s="9"/>
    </row>
    <row r="581" spans="1:7" s="8" customFormat="1" x14ac:dyDescent="0.2">
      <c r="A581" s="271"/>
      <c r="B581" s="32"/>
      <c r="C581" s="56"/>
      <c r="D581" s="94"/>
      <c r="G581" s="9"/>
    </row>
    <row r="582" spans="1:7" s="8" customFormat="1" x14ac:dyDescent="0.2">
      <c r="A582" s="271"/>
      <c r="B582" s="32"/>
      <c r="C582" s="56"/>
      <c r="D582" s="94"/>
      <c r="G582" s="9"/>
    </row>
    <row r="583" spans="1:7" s="8" customFormat="1" x14ac:dyDescent="0.2">
      <c r="A583" s="271"/>
      <c r="B583" s="32"/>
      <c r="C583" s="56"/>
      <c r="D583" s="94"/>
      <c r="G583" s="9"/>
    </row>
    <row r="584" spans="1:7" s="8" customFormat="1" x14ac:dyDescent="0.2">
      <c r="A584" s="271"/>
      <c r="B584" s="32"/>
      <c r="C584" s="56"/>
      <c r="D584" s="94"/>
      <c r="G584" s="9"/>
    </row>
    <row r="585" spans="1:7" s="8" customFormat="1" x14ac:dyDescent="0.2">
      <c r="A585" s="271"/>
      <c r="B585" s="32"/>
      <c r="C585" s="56"/>
      <c r="D585" s="94"/>
      <c r="G585" s="9"/>
    </row>
    <row r="586" spans="1:7" s="8" customFormat="1" x14ac:dyDescent="0.2">
      <c r="A586" s="271"/>
      <c r="B586" s="32"/>
      <c r="C586" s="56"/>
      <c r="D586" s="94"/>
      <c r="G586" s="9"/>
    </row>
    <row r="587" spans="1:7" s="8" customFormat="1" x14ac:dyDescent="0.2">
      <c r="A587" s="271"/>
      <c r="B587" s="32"/>
      <c r="C587" s="56"/>
      <c r="D587" s="94"/>
      <c r="G587" s="9"/>
    </row>
    <row r="588" spans="1:7" s="8" customFormat="1" x14ac:dyDescent="0.2">
      <c r="A588" s="271"/>
      <c r="B588" s="32"/>
      <c r="C588" s="56"/>
      <c r="D588" s="94"/>
      <c r="G588" s="9"/>
    </row>
    <row r="589" spans="1:7" s="8" customFormat="1" x14ac:dyDescent="0.2">
      <c r="A589" s="271"/>
      <c r="B589" s="32"/>
      <c r="C589" s="56"/>
      <c r="D589" s="94"/>
      <c r="G589" s="9"/>
    </row>
    <row r="590" spans="1:7" s="8" customFormat="1" x14ac:dyDescent="0.2">
      <c r="A590" s="271"/>
      <c r="B590" s="32"/>
      <c r="C590" s="56"/>
      <c r="D590" s="94"/>
      <c r="G590" s="9"/>
    </row>
    <row r="591" spans="1:7" s="8" customFormat="1" x14ac:dyDescent="0.2">
      <c r="A591" s="271"/>
      <c r="B591" s="32"/>
      <c r="C591" s="56"/>
      <c r="D591" s="94"/>
      <c r="G591" s="9"/>
    </row>
    <row r="592" spans="1:7" s="8" customFormat="1" x14ac:dyDescent="0.2">
      <c r="A592" s="271"/>
      <c r="B592" s="32"/>
      <c r="C592" s="56"/>
      <c r="D592" s="94"/>
      <c r="G592" s="9"/>
    </row>
    <row r="593" spans="1:7" s="8" customFormat="1" x14ac:dyDescent="0.2">
      <c r="A593" s="271"/>
      <c r="B593" s="32"/>
      <c r="C593" s="56"/>
      <c r="D593" s="94"/>
      <c r="G593" s="9"/>
    </row>
    <row r="594" spans="1:7" s="8" customFormat="1" x14ac:dyDescent="0.2">
      <c r="A594" s="271"/>
      <c r="B594" s="32"/>
      <c r="C594" s="56"/>
      <c r="D594" s="94"/>
      <c r="G594" s="9"/>
    </row>
    <row r="595" spans="1:7" s="8" customFormat="1" x14ac:dyDescent="0.2">
      <c r="A595" s="271"/>
      <c r="B595" s="32"/>
      <c r="C595" s="56"/>
      <c r="D595" s="94"/>
      <c r="G595" s="9"/>
    </row>
    <row r="596" spans="1:7" s="8" customFormat="1" x14ac:dyDescent="0.2">
      <c r="A596" s="271"/>
      <c r="B596" s="32"/>
      <c r="C596" s="56"/>
      <c r="D596" s="94"/>
      <c r="G596" s="9"/>
    </row>
    <row r="597" spans="1:7" s="8" customFormat="1" x14ac:dyDescent="0.2">
      <c r="A597" s="271"/>
      <c r="B597" s="32"/>
      <c r="C597" s="56"/>
      <c r="D597" s="94"/>
      <c r="G597" s="9"/>
    </row>
    <row r="598" spans="1:7" s="8" customFormat="1" x14ac:dyDescent="0.2">
      <c r="A598" s="271"/>
      <c r="B598" s="32"/>
      <c r="C598" s="56"/>
      <c r="D598" s="94"/>
      <c r="G598" s="9"/>
    </row>
    <row r="599" spans="1:7" s="8" customFormat="1" x14ac:dyDescent="0.2">
      <c r="A599" s="271"/>
      <c r="B599" s="32"/>
      <c r="C599" s="56"/>
      <c r="D599" s="94"/>
      <c r="G599" s="9"/>
    </row>
    <row r="600" spans="1:7" s="8" customFormat="1" x14ac:dyDescent="0.2">
      <c r="A600" s="271"/>
      <c r="B600" s="32"/>
      <c r="C600" s="56"/>
      <c r="D600" s="94"/>
      <c r="G600" s="9"/>
    </row>
    <row r="601" spans="1:7" s="8" customFormat="1" x14ac:dyDescent="0.2">
      <c r="A601" s="271"/>
      <c r="B601" s="32"/>
      <c r="C601" s="56"/>
      <c r="D601" s="94"/>
      <c r="G601" s="9"/>
    </row>
    <row r="602" spans="1:7" s="8" customFormat="1" x14ac:dyDescent="0.2">
      <c r="A602" s="271"/>
      <c r="B602" s="32"/>
      <c r="C602" s="56"/>
      <c r="D602" s="94"/>
      <c r="G602" s="9"/>
    </row>
    <row r="603" spans="1:7" s="8" customFormat="1" x14ac:dyDescent="0.2">
      <c r="A603" s="271"/>
      <c r="B603" s="32"/>
      <c r="C603" s="56"/>
      <c r="D603" s="94"/>
      <c r="G603" s="9"/>
    </row>
    <row r="604" spans="1:7" s="8" customFormat="1" x14ac:dyDescent="0.2">
      <c r="A604" s="271"/>
      <c r="B604" s="32"/>
      <c r="C604" s="56"/>
      <c r="D604" s="94"/>
      <c r="G604" s="9"/>
    </row>
    <row r="605" spans="1:7" s="8" customFormat="1" x14ac:dyDescent="0.2">
      <c r="A605" s="271"/>
      <c r="B605" s="32"/>
      <c r="C605" s="56"/>
      <c r="D605" s="94"/>
      <c r="G605" s="9"/>
    </row>
    <row r="606" spans="1:7" s="8" customFormat="1" x14ac:dyDescent="0.2">
      <c r="A606" s="271"/>
      <c r="B606" s="32"/>
      <c r="C606" s="56"/>
      <c r="D606" s="94"/>
      <c r="G606" s="9"/>
    </row>
    <row r="607" spans="1:7" s="8" customFormat="1" x14ac:dyDescent="0.2">
      <c r="A607" s="271"/>
      <c r="B607" s="32"/>
      <c r="C607" s="56"/>
      <c r="D607" s="94"/>
      <c r="G607" s="9"/>
    </row>
    <row r="608" spans="1:7" s="8" customFormat="1" x14ac:dyDescent="0.2">
      <c r="A608" s="271"/>
      <c r="B608" s="32"/>
      <c r="C608" s="56"/>
      <c r="D608" s="94"/>
      <c r="G608" s="9"/>
    </row>
    <row r="609" spans="1:7" s="8" customFormat="1" x14ac:dyDescent="0.2">
      <c r="A609" s="271"/>
      <c r="B609" s="32"/>
      <c r="C609" s="56"/>
      <c r="D609" s="94"/>
      <c r="G609" s="9"/>
    </row>
    <row r="610" spans="1:7" s="8" customFormat="1" x14ac:dyDescent="0.2">
      <c r="A610" s="271"/>
      <c r="B610" s="32"/>
      <c r="C610" s="56"/>
      <c r="D610" s="94"/>
      <c r="G610" s="9"/>
    </row>
    <row r="611" spans="1:7" s="8" customFormat="1" x14ac:dyDescent="0.2">
      <c r="A611" s="271"/>
      <c r="B611" s="32"/>
      <c r="C611" s="56"/>
      <c r="D611" s="94"/>
      <c r="G611" s="9"/>
    </row>
    <row r="612" spans="1:7" s="8" customFormat="1" x14ac:dyDescent="0.2">
      <c r="A612" s="271"/>
      <c r="B612" s="32"/>
      <c r="C612" s="56"/>
      <c r="D612" s="94"/>
      <c r="G612" s="9"/>
    </row>
    <row r="613" spans="1:7" s="8" customFormat="1" x14ac:dyDescent="0.2">
      <c r="A613" s="271"/>
      <c r="B613" s="32"/>
      <c r="C613" s="56"/>
      <c r="D613" s="94"/>
      <c r="G613" s="9"/>
    </row>
    <row r="614" spans="1:7" s="8" customFormat="1" x14ac:dyDescent="0.2">
      <c r="A614" s="271"/>
      <c r="B614" s="32"/>
      <c r="C614" s="56"/>
      <c r="D614" s="94"/>
      <c r="G614" s="9"/>
    </row>
    <row r="615" spans="1:7" s="8" customFormat="1" x14ac:dyDescent="0.2">
      <c r="A615" s="271"/>
      <c r="B615" s="32"/>
      <c r="C615" s="56"/>
      <c r="D615" s="94"/>
      <c r="G615" s="9"/>
    </row>
    <row r="616" spans="1:7" s="8" customFormat="1" x14ac:dyDescent="0.2">
      <c r="A616" s="271"/>
      <c r="B616" s="32"/>
      <c r="C616" s="56"/>
      <c r="D616" s="94"/>
      <c r="G616" s="9"/>
    </row>
    <row r="617" spans="1:7" s="8" customFormat="1" x14ac:dyDescent="0.2">
      <c r="A617" s="271"/>
      <c r="B617" s="32"/>
      <c r="C617" s="56"/>
      <c r="D617" s="94"/>
      <c r="G617" s="9"/>
    </row>
    <row r="618" spans="1:7" s="8" customFormat="1" x14ac:dyDescent="0.2">
      <c r="A618" s="271"/>
      <c r="B618" s="32"/>
      <c r="C618" s="56"/>
      <c r="D618" s="94"/>
      <c r="G618" s="9"/>
    </row>
    <row r="619" spans="1:7" s="8" customFormat="1" x14ac:dyDescent="0.2">
      <c r="A619" s="271"/>
      <c r="B619" s="32"/>
      <c r="C619" s="56"/>
      <c r="D619" s="94"/>
      <c r="G619" s="9"/>
    </row>
    <row r="620" spans="1:7" s="8" customFormat="1" x14ac:dyDescent="0.2">
      <c r="A620" s="271"/>
      <c r="B620" s="32"/>
      <c r="C620" s="56"/>
      <c r="D620" s="94"/>
      <c r="G620" s="9"/>
    </row>
    <row r="621" spans="1:7" s="8" customFormat="1" x14ac:dyDescent="0.2">
      <c r="A621" s="271"/>
      <c r="B621" s="32"/>
      <c r="C621" s="56"/>
      <c r="D621" s="94"/>
      <c r="G621" s="9"/>
    </row>
    <row r="622" spans="1:7" s="8" customFormat="1" x14ac:dyDescent="0.2">
      <c r="A622" s="271"/>
      <c r="B622" s="32"/>
      <c r="C622" s="56"/>
      <c r="D622" s="94"/>
      <c r="G622" s="9"/>
    </row>
    <row r="623" spans="1:7" s="8" customFormat="1" x14ac:dyDescent="0.2">
      <c r="A623" s="271"/>
      <c r="B623" s="32"/>
      <c r="C623" s="56"/>
      <c r="D623" s="94"/>
      <c r="G623" s="9"/>
    </row>
    <row r="624" spans="1:7" s="8" customFormat="1" x14ac:dyDescent="0.2">
      <c r="A624" s="271"/>
      <c r="B624" s="32"/>
      <c r="C624" s="56"/>
      <c r="D624" s="94"/>
      <c r="G624" s="9"/>
    </row>
    <row r="625" spans="1:7" s="8" customFormat="1" x14ac:dyDescent="0.2">
      <c r="A625" s="271"/>
      <c r="B625" s="32"/>
      <c r="C625" s="56"/>
      <c r="D625" s="94"/>
      <c r="G625" s="9"/>
    </row>
    <row r="626" spans="1:7" s="8" customFormat="1" x14ac:dyDescent="0.2">
      <c r="A626" s="271"/>
      <c r="B626" s="32"/>
      <c r="C626" s="56"/>
      <c r="D626" s="94"/>
      <c r="G626" s="9"/>
    </row>
    <row r="627" spans="1:7" s="8" customFormat="1" x14ac:dyDescent="0.2">
      <c r="A627" s="271"/>
      <c r="B627" s="32"/>
      <c r="C627" s="56"/>
      <c r="D627" s="94"/>
      <c r="G627" s="9"/>
    </row>
    <row r="628" spans="1:7" s="8" customFormat="1" x14ac:dyDescent="0.2">
      <c r="A628" s="271"/>
      <c r="B628" s="32"/>
      <c r="C628" s="56"/>
      <c r="D628" s="94"/>
      <c r="G628" s="9"/>
    </row>
    <row r="629" spans="1:7" s="8" customFormat="1" x14ac:dyDescent="0.2">
      <c r="A629" s="271"/>
      <c r="B629" s="32"/>
      <c r="C629" s="56"/>
      <c r="D629" s="94"/>
      <c r="G629" s="9"/>
    </row>
    <row r="630" spans="1:7" s="8" customFormat="1" x14ac:dyDescent="0.2">
      <c r="A630" s="271"/>
      <c r="B630" s="32"/>
      <c r="C630" s="56"/>
      <c r="D630" s="94"/>
      <c r="G630" s="9"/>
    </row>
    <row r="631" spans="1:7" s="8" customFormat="1" x14ac:dyDescent="0.2">
      <c r="A631" s="271"/>
      <c r="B631" s="32"/>
      <c r="C631" s="56"/>
      <c r="D631" s="94"/>
      <c r="G631" s="9"/>
    </row>
    <row r="632" spans="1:7" s="8" customFormat="1" x14ac:dyDescent="0.2">
      <c r="A632" s="271"/>
      <c r="B632" s="32"/>
      <c r="C632" s="56"/>
      <c r="D632" s="94"/>
      <c r="G632" s="9"/>
    </row>
    <row r="633" spans="1:7" s="8" customFormat="1" x14ac:dyDescent="0.2">
      <c r="A633" s="271"/>
      <c r="B633" s="32"/>
      <c r="C633" s="56"/>
      <c r="D633" s="94"/>
      <c r="G633" s="9"/>
    </row>
    <row r="634" spans="1:7" s="8" customFormat="1" x14ac:dyDescent="0.2">
      <c r="A634" s="271"/>
      <c r="B634" s="32"/>
      <c r="C634" s="56"/>
      <c r="D634" s="94"/>
      <c r="G634" s="9"/>
    </row>
    <row r="635" spans="1:7" s="8" customFormat="1" x14ac:dyDescent="0.2">
      <c r="A635" s="271"/>
      <c r="B635" s="32"/>
      <c r="C635" s="56"/>
      <c r="D635" s="94"/>
      <c r="G635" s="9"/>
    </row>
    <row r="636" spans="1:7" s="8" customFormat="1" x14ac:dyDescent="0.2">
      <c r="A636" s="271"/>
      <c r="B636" s="32"/>
      <c r="C636" s="56"/>
      <c r="D636" s="94"/>
      <c r="G636" s="9"/>
    </row>
    <row r="637" spans="1:7" s="8" customFormat="1" x14ac:dyDescent="0.2">
      <c r="A637" s="271"/>
      <c r="B637" s="32"/>
      <c r="C637" s="56"/>
      <c r="D637" s="94"/>
      <c r="G637" s="9"/>
    </row>
    <row r="638" spans="1:7" s="8" customFormat="1" x14ac:dyDescent="0.2">
      <c r="A638" s="271"/>
      <c r="B638" s="32"/>
      <c r="C638" s="56"/>
      <c r="D638" s="94"/>
      <c r="G638" s="9"/>
    </row>
    <row r="639" spans="1:7" s="8" customFormat="1" x14ac:dyDescent="0.2">
      <c r="A639" s="271"/>
      <c r="B639" s="32"/>
      <c r="C639" s="56"/>
      <c r="D639" s="94"/>
      <c r="G639" s="9"/>
    </row>
    <row r="640" spans="1:7" s="8" customFormat="1" x14ac:dyDescent="0.2">
      <c r="A640" s="271"/>
      <c r="B640" s="32"/>
      <c r="C640" s="56"/>
      <c r="D640" s="94"/>
      <c r="G640" s="9"/>
    </row>
    <row r="641" spans="1:7" s="8" customFormat="1" x14ac:dyDescent="0.2">
      <c r="A641" s="271"/>
      <c r="B641" s="32"/>
      <c r="C641" s="56"/>
      <c r="D641" s="94"/>
      <c r="G641" s="9"/>
    </row>
    <row r="642" spans="1:7" s="8" customFormat="1" x14ac:dyDescent="0.2">
      <c r="A642" s="271"/>
      <c r="B642" s="32"/>
      <c r="C642" s="56"/>
      <c r="D642" s="94"/>
      <c r="G642" s="9"/>
    </row>
    <row r="643" spans="1:7" s="8" customFormat="1" x14ac:dyDescent="0.2">
      <c r="A643" s="271"/>
      <c r="B643" s="32"/>
      <c r="C643" s="56"/>
      <c r="D643" s="94"/>
      <c r="G643" s="9"/>
    </row>
    <row r="644" spans="1:7" s="8" customFormat="1" x14ac:dyDescent="0.2">
      <c r="A644" s="271"/>
      <c r="B644" s="32"/>
      <c r="C644" s="56"/>
      <c r="D644" s="94"/>
      <c r="G644" s="9"/>
    </row>
    <row r="645" spans="1:7" s="8" customFormat="1" x14ac:dyDescent="0.2">
      <c r="A645" s="271"/>
      <c r="B645" s="32"/>
      <c r="C645" s="56"/>
      <c r="D645" s="94"/>
      <c r="G645" s="9"/>
    </row>
    <row r="646" spans="1:7" s="8" customFormat="1" x14ac:dyDescent="0.2">
      <c r="A646" s="271"/>
      <c r="B646" s="32"/>
      <c r="C646" s="56"/>
      <c r="D646" s="94"/>
      <c r="G646" s="9"/>
    </row>
    <row r="647" spans="1:7" s="8" customFormat="1" x14ac:dyDescent="0.2">
      <c r="A647" s="271"/>
      <c r="B647" s="32"/>
      <c r="C647" s="56"/>
      <c r="D647" s="94"/>
      <c r="G647" s="9"/>
    </row>
    <row r="648" spans="1:7" s="8" customFormat="1" x14ac:dyDescent="0.2">
      <c r="A648" s="271"/>
      <c r="B648" s="32"/>
      <c r="C648" s="56"/>
      <c r="D648" s="94"/>
      <c r="G648" s="9"/>
    </row>
    <row r="649" spans="1:7" s="8" customFormat="1" x14ac:dyDescent="0.2">
      <c r="A649" s="271"/>
      <c r="B649" s="32"/>
      <c r="C649" s="56"/>
      <c r="D649" s="94"/>
      <c r="G649" s="9"/>
    </row>
    <row r="650" spans="1:7" s="8" customFormat="1" x14ac:dyDescent="0.2">
      <c r="A650" s="271"/>
      <c r="B650" s="32"/>
      <c r="C650" s="56"/>
      <c r="D650" s="94"/>
      <c r="G650" s="9"/>
    </row>
    <row r="651" spans="1:7" s="8" customFormat="1" x14ac:dyDescent="0.2">
      <c r="A651" s="271"/>
      <c r="B651" s="32"/>
      <c r="C651" s="56"/>
      <c r="D651" s="94"/>
      <c r="G651" s="9"/>
    </row>
    <row r="652" spans="1:7" s="8" customFormat="1" x14ac:dyDescent="0.2">
      <c r="A652" s="271"/>
      <c r="B652" s="32"/>
      <c r="C652" s="56"/>
      <c r="D652" s="94"/>
      <c r="G652" s="9"/>
    </row>
    <row r="653" spans="1:7" s="8" customFormat="1" x14ac:dyDescent="0.2">
      <c r="A653" s="271"/>
      <c r="B653" s="32"/>
      <c r="C653" s="56"/>
      <c r="D653" s="94"/>
      <c r="G653" s="9"/>
    </row>
    <row r="654" spans="1:7" s="8" customFormat="1" x14ac:dyDescent="0.2">
      <c r="A654" s="271"/>
      <c r="B654" s="32"/>
      <c r="C654" s="56"/>
      <c r="D654" s="94"/>
      <c r="G654" s="9"/>
    </row>
    <row r="655" spans="1:7" s="8" customFormat="1" x14ac:dyDescent="0.2">
      <c r="A655" s="271"/>
      <c r="B655" s="32"/>
      <c r="C655" s="56"/>
      <c r="D655" s="94"/>
      <c r="G655" s="9"/>
    </row>
    <row r="656" spans="1:7" s="8" customFormat="1" x14ac:dyDescent="0.2">
      <c r="A656" s="271"/>
      <c r="B656" s="32"/>
      <c r="C656" s="56"/>
      <c r="D656" s="94"/>
      <c r="G656" s="9"/>
    </row>
    <row r="657" spans="1:7" s="8" customFormat="1" x14ac:dyDescent="0.2">
      <c r="A657" s="271"/>
      <c r="B657" s="32"/>
      <c r="C657" s="56"/>
      <c r="D657" s="94"/>
      <c r="G657" s="9"/>
    </row>
    <row r="658" spans="1:7" s="8" customFormat="1" x14ac:dyDescent="0.2">
      <c r="A658" s="271"/>
      <c r="B658" s="32"/>
      <c r="C658" s="56"/>
      <c r="D658" s="94"/>
      <c r="G658" s="9"/>
    </row>
    <row r="659" spans="1:7" s="8" customFormat="1" x14ac:dyDescent="0.2">
      <c r="A659" s="271"/>
      <c r="B659" s="32"/>
      <c r="C659" s="56"/>
      <c r="D659" s="94"/>
      <c r="G659" s="9"/>
    </row>
    <row r="660" spans="1:7" s="8" customFormat="1" x14ac:dyDescent="0.2">
      <c r="A660" s="271"/>
      <c r="B660" s="32"/>
      <c r="C660" s="56"/>
      <c r="D660" s="94"/>
      <c r="G660" s="9"/>
    </row>
    <row r="661" spans="1:7" s="8" customFormat="1" x14ac:dyDescent="0.2">
      <c r="A661" s="271"/>
      <c r="B661" s="32"/>
      <c r="C661" s="56"/>
      <c r="D661" s="94"/>
      <c r="G661" s="9"/>
    </row>
    <row r="662" spans="1:7" s="8" customFormat="1" x14ac:dyDescent="0.2">
      <c r="A662" s="271"/>
      <c r="B662" s="32"/>
      <c r="C662" s="56"/>
      <c r="D662" s="94"/>
      <c r="G662" s="9"/>
    </row>
    <row r="663" spans="1:7" s="8" customFormat="1" x14ac:dyDescent="0.2">
      <c r="A663" s="271"/>
      <c r="B663" s="32"/>
      <c r="C663" s="56"/>
      <c r="D663" s="94"/>
      <c r="G663" s="9"/>
    </row>
    <row r="664" spans="1:7" s="8" customFormat="1" x14ac:dyDescent="0.2">
      <c r="A664" s="271"/>
      <c r="B664" s="32"/>
      <c r="C664" s="56"/>
      <c r="D664" s="94"/>
      <c r="G664" s="9"/>
    </row>
    <row r="665" spans="1:7" s="8" customFormat="1" x14ac:dyDescent="0.2">
      <c r="A665" s="271"/>
      <c r="B665" s="32"/>
      <c r="C665" s="56"/>
      <c r="D665" s="94"/>
      <c r="G665" s="9"/>
    </row>
    <row r="666" spans="1:7" s="8" customFormat="1" x14ac:dyDescent="0.2">
      <c r="A666" s="271"/>
      <c r="B666" s="32"/>
      <c r="C666" s="56"/>
      <c r="D666" s="94"/>
      <c r="G666" s="9"/>
    </row>
    <row r="667" spans="1:7" s="8" customFormat="1" x14ac:dyDescent="0.2">
      <c r="A667" s="271"/>
      <c r="B667" s="32"/>
      <c r="C667" s="56"/>
      <c r="D667" s="94"/>
      <c r="G667" s="9"/>
    </row>
    <row r="668" spans="1:7" s="8" customFormat="1" x14ac:dyDescent="0.2">
      <c r="A668" s="271"/>
      <c r="B668" s="32"/>
      <c r="C668" s="56"/>
      <c r="D668" s="94"/>
      <c r="G668" s="9"/>
    </row>
    <row r="669" spans="1:7" s="8" customFormat="1" x14ac:dyDescent="0.2">
      <c r="A669" s="271"/>
      <c r="B669" s="32"/>
      <c r="C669" s="56"/>
      <c r="D669" s="94"/>
      <c r="G669" s="9"/>
    </row>
    <row r="670" spans="1:7" s="8" customFormat="1" x14ac:dyDescent="0.2">
      <c r="A670" s="271"/>
      <c r="B670" s="32"/>
      <c r="C670" s="56"/>
      <c r="D670" s="94"/>
      <c r="G670" s="9"/>
    </row>
    <row r="671" spans="1:7" s="8" customFormat="1" x14ac:dyDescent="0.2">
      <c r="A671" s="271"/>
      <c r="B671" s="32"/>
      <c r="C671" s="56"/>
      <c r="D671" s="94"/>
      <c r="G671" s="9"/>
    </row>
    <row r="672" spans="1:7" s="8" customFormat="1" x14ac:dyDescent="0.2">
      <c r="A672" s="271"/>
      <c r="B672" s="32"/>
      <c r="C672" s="56"/>
      <c r="D672" s="94"/>
      <c r="G672" s="9"/>
    </row>
    <row r="673" spans="1:7" s="8" customFormat="1" x14ac:dyDescent="0.2">
      <c r="A673" s="271"/>
      <c r="B673" s="32"/>
      <c r="C673" s="56"/>
      <c r="D673" s="94"/>
      <c r="G673" s="9"/>
    </row>
    <row r="674" spans="1:7" s="8" customFormat="1" x14ac:dyDescent="0.2">
      <c r="A674" s="271"/>
      <c r="B674" s="32"/>
      <c r="C674" s="56"/>
      <c r="D674" s="94"/>
      <c r="G674" s="9"/>
    </row>
    <row r="675" spans="1:7" s="8" customFormat="1" x14ac:dyDescent="0.2">
      <c r="A675" s="271"/>
      <c r="B675" s="32"/>
      <c r="C675" s="56"/>
      <c r="D675" s="94"/>
      <c r="G675" s="9"/>
    </row>
    <row r="676" spans="1:7" s="8" customFormat="1" x14ac:dyDescent="0.2">
      <c r="A676" s="271"/>
      <c r="B676" s="32"/>
      <c r="C676" s="56"/>
      <c r="D676" s="94"/>
      <c r="G676" s="9"/>
    </row>
    <row r="677" spans="1:7" s="8" customFormat="1" x14ac:dyDescent="0.2">
      <c r="A677" s="271"/>
      <c r="B677" s="32"/>
      <c r="C677" s="56"/>
      <c r="D677" s="94"/>
      <c r="G677" s="9"/>
    </row>
    <row r="678" spans="1:7" s="8" customFormat="1" x14ac:dyDescent="0.2">
      <c r="A678" s="271"/>
      <c r="B678" s="32"/>
      <c r="C678" s="56"/>
      <c r="D678" s="94"/>
      <c r="G678" s="9"/>
    </row>
    <row r="679" spans="1:7" s="8" customFormat="1" x14ac:dyDescent="0.2">
      <c r="A679" s="271"/>
      <c r="B679" s="32"/>
      <c r="C679" s="56"/>
      <c r="D679" s="94"/>
      <c r="G679" s="9"/>
    </row>
    <row r="680" spans="1:7" s="8" customFormat="1" x14ac:dyDescent="0.2">
      <c r="A680" s="271"/>
      <c r="B680" s="32"/>
      <c r="C680" s="56"/>
      <c r="D680" s="94"/>
      <c r="G680" s="9"/>
    </row>
    <row r="681" spans="1:7" s="8" customFormat="1" x14ac:dyDescent="0.2">
      <c r="A681" s="271"/>
      <c r="B681" s="32"/>
      <c r="C681" s="56"/>
      <c r="D681" s="94"/>
      <c r="G681" s="9"/>
    </row>
    <row r="682" spans="1:7" s="8" customFormat="1" x14ac:dyDescent="0.2">
      <c r="A682" s="271"/>
      <c r="B682" s="32"/>
      <c r="C682" s="56"/>
      <c r="D682" s="94"/>
      <c r="G682" s="9"/>
    </row>
    <row r="683" spans="1:7" s="8" customFormat="1" x14ac:dyDescent="0.2">
      <c r="A683" s="271"/>
      <c r="B683" s="32"/>
      <c r="C683" s="56"/>
      <c r="D683" s="94"/>
      <c r="G683" s="9"/>
    </row>
    <row r="684" spans="1:7" s="8" customFormat="1" x14ac:dyDescent="0.2">
      <c r="A684" s="271"/>
      <c r="B684" s="32"/>
      <c r="C684" s="56"/>
      <c r="D684" s="94"/>
      <c r="G684" s="9"/>
    </row>
    <row r="685" spans="1:7" s="8" customFormat="1" x14ac:dyDescent="0.2">
      <c r="A685" s="271"/>
      <c r="B685" s="32"/>
      <c r="C685" s="56"/>
      <c r="D685" s="94"/>
      <c r="G685" s="9"/>
    </row>
    <row r="686" spans="1:7" s="8" customFormat="1" x14ac:dyDescent="0.2">
      <c r="A686" s="271"/>
      <c r="B686" s="32"/>
      <c r="C686" s="56"/>
      <c r="D686" s="94"/>
      <c r="G686" s="9"/>
    </row>
    <row r="687" spans="1:7" s="8" customFormat="1" x14ac:dyDescent="0.2">
      <c r="A687" s="271"/>
      <c r="B687" s="32"/>
      <c r="C687" s="56"/>
      <c r="D687" s="94"/>
      <c r="G687" s="9"/>
    </row>
    <row r="688" spans="1:7" s="8" customFormat="1" x14ac:dyDescent="0.2">
      <c r="A688" s="271"/>
      <c r="B688" s="32"/>
      <c r="C688" s="56"/>
      <c r="D688" s="94"/>
      <c r="G688" s="9"/>
    </row>
    <row r="689" spans="1:7" s="8" customFormat="1" x14ac:dyDescent="0.2">
      <c r="A689" s="271"/>
      <c r="B689" s="32"/>
      <c r="C689" s="56"/>
      <c r="D689" s="94"/>
      <c r="G689" s="9"/>
    </row>
    <row r="690" spans="1:7" s="8" customFormat="1" x14ac:dyDescent="0.2">
      <c r="A690" s="271"/>
      <c r="B690" s="32"/>
      <c r="C690" s="56"/>
      <c r="D690" s="94"/>
      <c r="G690" s="9"/>
    </row>
    <row r="691" spans="1:7" s="8" customFormat="1" x14ac:dyDescent="0.2">
      <c r="A691" s="271"/>
      <c r="B691" s="32"/>
      <c r="C691" s="56"/>
      <c r="D691" s="94"/>
      <c r="G691" s="9"/>
    </row>
    <row r="692" spans="1:7" s="8" customFormat="1" x14ac:dyDescent="0.2">
      <c r="A692" s="271"/>
      <c r="B692" s="32"/>
      <c r="C692" s="56"/>
      <c r="D692" s="94"/>
      <c r="G692" s="9"/>
    </row>
    <row r="693" spans="1:7" s="8" customFormat="1" x14ac:dyDescent="0.2">
      <c r="A693" s="271"/>
      <c r="B693" s="32"/>
      <c r="C693" s="56"/>
      <c r="D693" s="94"/>
      <c r="G693" s="9"/>
    </row>
    <row r="694" spans="1:7" s="8" customFormat="1" x14ac:dyDescent="0.2">
      <c r="A694" s="271"/>
      <c r="B694" s="32"/>
      <c r="C694" s="56"/>
      <c r="D694" s="94"/>
      <c r="G694" s="9"/>
    </row>
    <row r="695" spans="1:7" s="8" customFormat="1" x14ac:dyDescent="0.2">
      <c r="A695" s="271"/>
      <c r="B695" s="32"/>
      <c r="C695" s="56"/>
      <c r="D695" s="94"/>
      <c r="G695" s="9"/>
    </row>
    <row r="696" spans="1:7" s="8" customFormat="1" x14ac:dyDescent="0.2">
      <c r="A696" s="271"/>
      <c r="B696" s="32"/>
      <c r="C696" s="56"/>
      <c r="D696" s="94"/>
      <c r="G696" s="9"/>
    </row>
    <row r="697" spans="1:7" s="8" customFormat="1" x14ac:dyDescent="0.2">
      <c r="A697" s="271"/>
      <c r="B697" s="32"/>
      <c r="C697" s="56"/>
      <c r="D697" s="94"/>
      <c r="G697" s="9"/>
    </row>
    <row r="698" spans="1:7" s="8" customFormat="1" x14ac:dyDescent="0.2">
      <c r="A698" s="271"/>
      <c r="B698" s="32"/>
      <c r="C698" s="56"/>
      <c r="D698" s="94"/>
      <c r="G698" s="9"/>
    </row>
    <row r="699" spans="1:7" s="8" customFormat="1" x14ac:dyDescent="0.2">
      <c r="A699" s="271"/>
      <c r="B699" s="32"/>
      <c r="C699" s="56"/>
      <c r="D699" s="94"/>
      <c r="G699" s="9"/>
    </row>
    <row r="700" spans="1:7" s="8" customFormat="1" x14ac:dyDescent="0.2">
      <c r="A700" s="271"/>
      <c r="B700" s="32"/>
      <c r="C700" s="56"/>
      <c r="D700" s="94"/>
      <c r="G700" s="9"/>
    </row>
    <row r="701" spans="1:7" s="8" customFormat="1" x14ac:dyDescent="0.2">
      <c r="A701" s="271"/>
      <c r="B701" s="32"/>
      <c r="C701" s="56"/>
      <c r="D701" s="94"/>
      <c r="G701" s="9"/>
    </row>
    <row r="702" spans="1:7" s="8" customFormat="1" x14ac:dyDescent="0.2">
      <c r="A702" s="271"/>
      <c r="B702" s="32"/>
      <c r="C702" s="56"/>
      <c r="D702" s="94"/>
      <c r="G702" s="9"/>
    </row>
    <row r="703" spans="1:7" s="8" customFormat="1" x14ac:dyDescent="0.2">
      <c r="A703" s="271"/>
      <c r="B703" s="32"/>
      <c r="C703" s="56"/>
      <c r="D703" s="94"/>
      <c r="G703" s="9"/>
    </row>
    <row r="704" spans="1:7" s="8" customFormat="1" x14ac:dyDescent="0.2">
      <c r="A704" s="271"/>
      <c r="B704" s="32"/>
      <c r="C704" s="56"/>
      <c r="D704" s="94"/>
      <c r="G704" s="9"/>
    </row>
    <row r="705" spans="1:7" s="8" customFormat="1" x14ac:dyDescent="0.2">
      <c r="A705" s="271"/>
      <c r="B705" s="32"/>
      <c r="C705" s="56"/>
      <c r="D705" s="94"/>
      <c r="G705" s="9"/>
    </row>
    <row r="706" spans="1:7" s="8" customFormat="1" x14ac:dyDescent="0.2">
      <c r="A706" s="271"/>
      <c r="B706" s="32"/>
      <c r="C706" s="56"/>
      <c r="D706" s="94"/>
      <c r="G706" s="9"/>
    </row>
    <row r="707" spans="1:7" s="8" customFormat="1" x14ac:dyDescent="0.2">
      <c r="A707" s="271"/>
      <c r="B707" s="32"/>
      <c r="C707" s="56"/>
      <c r="D707" s="94"/>
      <c r="G707" s="9"/>
    </row>
    <row r="708" spans="1:7" s="8" customFormat="1" x14ac:dyDescent="0.2">
      <c r="A708" s="271"/>
      <c r="B708" s="32"/>
      <c r="C708" s="56"/>
      <c r="D708" s="94"/>
      <c r="G708" s="9"/>
    </row>
    <row r="709" spans="1:7" s="8" customFormat="1" x14ac:dyDescent="0.2">
      <c r="A709" s="271"/>
      <c r="B709" s="32"/>
      <c r="C709" s="56"/>
      <c r="D709" s="94"/>
      <c r="G709" s="9"/>
    </row>
    <row r="710" spans="1:7" s="8" customFormat="1" x14ac:dyDescent="0.2">
      <c r="A710" s="271"/>
      <c r="B710" s="32"/>
      <c r="C710" s="56"/>
      <c r="D710" s="94"/>
      <c r="G710" s="9"/>
    </row>
    <row r="711" spans="1:7" s="8" customFormat="1" x14ac:dyDescent="0.2">
      <c r="A711" s="271"/>
      <c r="B711" s="32"/>
      <c r="C711" s="56"/>
      <c r="D711" s="94"/>
      <c r="G711" s="9"/>
    </row>
    <row r="712" spans="1:7" s="8" customFormat="1" x14ac:dyDescent="0.2">
      <c r="A712" s="271"/>
      <c r="B712" s="32"/>
      <c r="C712" s="56"/>
      <c r="D712" s="94"/>
      <c r="G712" s="9"/>
    </row>
    <row r="713" spans="1:7" s="8" customFormat="1" x14ac:dyDescent="0.2">
      <c r="A713" s="271"/>
      <c r="B713" s="32"/>
      <c r="C713" s="56"/>
      <c r="D713" s="94"/>
      <c r="G713" s="9"/>
    </row>
    <row r="714" spans="1:7" s="8" customFormat="1" x14ac:dyDescent="0.2">
      <c r="A714" s="271"/>
      <c r="B714" s="32"/>
      <c r="C714" s="56"/>
      <c r="D714" s="94"/>
      <c r="G714" s="9"/>
    </row>
    <row r="715" spans="1:7" s="8" customFormat="1" x14ac:dyDescent="0.2">
      <c r="A715" s="271"/>
      <c r="B715" s="32"/>
      <c r="C715" s="56"/>
      <c r="D715" s="94"/>
      <c r="G715" s="9"/>
    </row>
    <row r="716" spans="1:7" s="8" customFormat="1" x14ac:dyDescent="0.2">
      <c r="A716" s="271"/>
      <c r="B716" s="32"/>
      <c r="C716" s="56"/>
      <c r="D716" s="94"/>
      <c r="G716" s="9"/>
    </row>
    <row r="717" spans="1:7" s="8" customFormat="1" x14ac:dyDescent="0.2">
      <c r="A717" s="271"/>
      <c r="B717" s="32"/>
      <c r="C717" s="56"/>
      <c r="D717" s="94"/>
      <c r="G717" s="9"/>
    </row>
    <row r="718" spans="1:7" s="8" customFormat="1" x14ac:dyDescent="0.2">
      <c r="A718" s="271"/>
      <c r="B718" s="32"/>
      <c r="C718" s="56"/>
      <c r="D718" s="94"/>
      <c r="G718" s="9"/>
    </row>
    <row r="719" spans="1:7" s="8" customFormat="1" x14ac:dyDescent="0.2">
      <c r="A719" s="271"/>
      <c r="B719" s="32"/>
      <c r="C719" s="56"/>
      <c r="D719" s="94"/>
      <c r="G719" s="9"/>
    </row>
    <row r="720" spans="1:7" s="8" customFormat="1" x14ac:dyDescent="0.2">
      <c r="A720" s="271"/>
      <c r="B720" s="32"/>
      <c r="C720" s="56"/>
      <c r="D720" s="94"/>
      <c r="G720" s="9"/>
    </row>
    <row r="721" spans="1:7" s="8" customFormat="1" x14ac:dyDescent="0.2">
      <c r="A721" s="271"/>
      <c r="B721" s="32"/>
      <c r="C721" s="56"/>
      <c r="D721" s="94"/>
      <c r="G721" s="9"/>
    </row>
    <row r="722" spans="1:7" s="8" customFormat="1" x14ac:dyDescent="0.2">
      <c r="A722" s="271"/>
      <c r="B722" s="32"/>
      <c r="C722" s="56"/>
      <c r="D722" s="94"/>
      <c r="G722" s="9"/>
    </row>
    <row r="723" spans="1:7" s="8" customFormat="1" x14ac:dyDescent="0.2">
      <c r="A723" s="271"/>
      <c r="B723" s="32"/>
      <c r="C723" s="56"/>
      <c r="D723" s="94"/>
      <c r="G723" s="9"/>
    </row>
    <row r="724" spans="1:7" s="8" customFormat="1" x14ac:dyDescent="0.2">
      <c r="A724" s="271"/>
      <c r="B724" s="32"/>
      <c r="C724" s="56"/>
      <c r="D724" s="94"/>
      <c r="G724" s="9"/>
    </row>
    <row r="725" spans="1:7" s="8" customFormat="1" x14ac:dyDescent="0.2">
      <c r="A725" s="271"/>
      <c r="B725" s="32"/>
      <c r="C725" s="56"/>
      <c r="D725" s="94"/>
      <c r="G725" s="9"/>
    </row>
    <row r="726" spans="1:7" s="8" customFormat="1" x14ac:dyDescent="0.2">
      <c r="A726" s="271"/>
      <c r="B726" s="32"/>
      <c r="C726" s="56"/>
      <c r="D726" s="94"/>
      <c r="G726" s="9"/>
    </row>
    <row r="727" spans="1:7" s="8" customFormat="1" x14ac:dyDescent="0.2">
      <c r="A727" s="271"/>
      <c r="B727" s="32"/>
      <c r="C727" s="56"/>
      <c r="D727" s="94"/>
      <c r="G727" s="9"/>
    </row>
    <row r="728" spans="1:7" s="8" customFormat="1" x14ac:dyDescent="0.2">
      <c r="A728" s="271"/>
      <c r="B728" s="32"/>
      <c r="C728" s="56"/>
      <c r="D728" s="94"/>
      <c r="G728" s="9"/>
    </row>
    <row r="729" spans="1:7" s="8" customFormat="1" x14ac:dyDescent="0.2">
      <c r="A729" s="271"/>
      <c r="B729" s="32"/>
      <c r="C729" s="56"/>
      <c r="D729" s="94"/>
      <c r="G729" s="9"/>
    </row>
    <row r="730" spans="1:7" s="8" customFormat="1" x14ac:dyDescent="0.2">
      <c r="A730" s="271"/>
      <c r="B730" s="32"/>
      <c r="C730" s="56"/>
      <c r="D730" s="94"/>
      <c r="G730" s="9"/>
    </row>
    <row r="731" spans="1:7" s="8" customFormat="1" x14ac:dyDescent="0.2">
      <c r="A731" s="271"/>
      <c r="B731" s="32"/>
      <c r="C731" s="56"/>
      <c r="D731" s="94"/>
      <c r="G731" s="9"/>
    </row>
    <row r="732" spans="1:7" s="8" customFormat="1" x14ac:dyDescent="0.2">
      <c r="A732" s="271"/>
      <c r="B732" s="32"/>
      <c r="C732" s="56"/>
      <c r="D732" s="94"/>
      <c r="G732" s="9"/>
    </row>
    <row r="733" spans="1:7" s="8" customFormat="1" x14ac:dyDescent="0.2">
      <c r="A733" s="271"/>
      <c r="B733" s="32"/>
      <c r="C733" s="56"/>
      <c r="D733" s="94"/>
      <c r="G733" s="9"/>
    </row>
    <row r="734" spans="1:7" s="8" customFormat="1" x14ac:dyDescent="0.2">
      <c r="A734" s="271"/>
      <c r="B734" s="32"/>
      <c r="C734" s="56"/>
      <c r="D734" s="94"/>
      <c r="G734" s="9"/>
    </row>
    <row r="735" spans="1:7" s="8" customFormat="1" x14ac:dyDescent="0.2">
      <c r="A735" s="271"/>
      <c r="B735" s="32"/>
      <c r="C735" s="56"/>
      <c r="D735" s="94"/>
      <c r="G735" s="9"/>
    </row>
    <row r="736" spans="1:7" s="8" customFormat="1" x14ac:dyDescent="0.2">
      <c r="A736" s="271"/>
      <c r="B736" s="32"/>
      <c r="C736" s="56"/>
      <c r="D736" s="94"/>
      <c r="G736" s="9"/>
    </row>
    <row r="737" spans="1:7" s="8" customFormat="1" x14ac:dyDescent="0.2">
      <c r="A737" s="271"/>
      <c r="B737" s="32"/>
      <c r="C737" s="56"/>
      <c r="D737" s="94"/>
      <c r="G737" s="9"/>
    </row>
    <row r="738" spans="1:7" s="8" customFormat="1" x14ac:dyDescent="0.2">
      <c r="A738" s="271"/>
      <c r="B738" s="32"/>
      <c r="C738" s="56"/>
      <c r="D738" s="94"/>
      <c r="G738" s="9"/>
    </row>
    <row r="739" spans="1:7" s="8" customFormat="1" x14ac:dyDescent="0.2">
      <c r="A739" s="271"/>
      <c r="B739" s="32"/>
      <c r="C739" s="56"/>
      <c r="D739" s="94"/>
      <c r="G739" s="9"/>
    </row>
    <row r="740" spans="1:7" s="8" customFormat="1" x14ac:dyDescent="0.2">
      <c r="A740" s="271"/>
      <c r="B740" s="32"/>
      <c r="C740" s="56"/>
      <c r="D740" s="94"/>
      <c r="G740" s="9"/>
    </row>
    <row r="741" spans="1:7" s="8" customFormat="1" x14ac:dyDescent="0.2">
      <c r="A741" s="271"/>
      <c r="B741" s="32"/>
      <c r="C741" s="56"/>
      <c r="D741" s="94"/>
      <c r="G741" s="9"/>
    </row>
    <row r="742" spans="1:7" s="8" customFormat="1" x14ac:dyDescent="0.2">
      <c r="A742" s="271"/>
      <c r="B742" s="32"/>
      <c r="C742" s="56"/>
      <c r="D742" s="94"/>
      <c r="G742" s="9"/>
    </row>
    <row r="743" spans="1:7" s="8" customFormat="1" x14ac:dyDescent="0.2">
      <c r="A743" s="271"/>
      <c r="B743" s="32"/>
      <c r="C743" s="56"/>
      <c r="D743" s="94"/>
      <c r="G743" s="9"/>
    </row>
    <row r="744" spans="1:7" s="8" customFormat="1" x14ac:dyDescent="0.2">
      <c r="A744" s="271"/>
      <c r="B744" s="32"/>
      <c r="C744" s="56"/>
      <c r="D744" s="94"/>
      <c r="G744" s="9"/>
    </row>
    <row r="745" spans="1:7" s="8" customFormat="1" x14ac:dyDescent="0.2">
      <c r="A745" s="271"/>
      <c r="B745" s="32"/>
      <c r="C745" s="56"/>
      <c r="D745" s="94"/>
      <c r="G745" s="9"/>
    </row>
    <row r="746" spans="1:7" s="8" customFormat="1" x14ac:dyDescent="0.2">
      <c r="A746" s="271"/>
      <c r="B746" s="32"/>
      <c r="C746" s="56"/>
      <c r="D746" s="94"/>
      <c r="G746" s="9"/>
    </row>
    <row r="747" spans="1:7" s="8" customFormat="1" x14ac:dyDescent="0.2">
      <c r="A747" s="271"/>
      <c r="B747" s="32"/>
      <c r="C747" s="56"/>
      <c r="D747" s="94"/>
      <c r="G747" s="9"/>
    </row>
    <row r="748" spans="1:7" s="8" customFormat="1" x14ac:dyDescent="0.2">
      <c r="A748" s="271"/>
      <c r="B748" s="32"/>
      <c r="C748" s="56"/>
      <c r="D748" s="94"/>
      <c r="G748" s="9"/>
    </row>
    <row r="749" spans="1:7" s="8" customFormat="1" x14ac:dyDescent="0.2">
      <c r="A749" s="271"/>
      <c r="B749" s="32"/>
      <c r="C749" s="56"/>
      <c r="D749" s="94"/>
      <c r="G749" s="9"/>
    </row>
    <row r="750" spans="1:7" s="8" customFormat="1" x14ac:dyDescent="0.2">
      <c r="A750" s="271"/>
      <c r="B750" s="32"/>
      <c r="C750" s="56"/>
      <c r="D750" s="94"/>
      <c r="G750" s="9"/>
    </row>
    <row r="751" spans="1:7" s="8" customFormat="1" x14ac:dyDescent="0.2">
      <c r="A751" s="271"/>
      <c r="B751" s="32"/>
      <c r="C751" s="56"/>
      <c r="D751" s="94"/>
      <c r="G751" s="9"/>
    </row>
    <row r="752" spans="1:7" s="8" customFormat="1" x14ac:dyDescent="0.2">
      <c r="A752" s="271"/>
      <c r="B752" s="32"/>
      <c r="C752" s="56"/>
      <c r="D752" s="94"/>
      <c r="G752" s="9"/>
    </row>
    <row r="753" spans="1:7" s="8" customFormat="1" x14ac:dyDescent="0.2">
      <c r="A753" s="271"/>
      <c r="B753" s="32"/>
      <c r="C753" s="56"/>
      <c r="D753" s="94"/>
      <c r="G753" s="9"/>
    </row>
    <row r="754" spans="1:7" s="8" customFormat="1" x14ac:dyDescent="0.2">
      <c r="A754" s="271"/>
      <c r="B754" s="32"/>
      <c r="C754" s="56"/>
      <c r="D754" s="94"/>
      <c r="G754" s="9"/>
    </row>
    <row r="755" spans="1:7" s="8" customFormat="1" x14ac:dyDescent="0.2">
      <c r="A755" s="271"/>
      <c r="B755" s="32"/>
      <c r="C755" s="56"/>
      <c r="D755" s="94"/>
      <c r="G755" s="9"/>
    </row>
    <row r="756" spans="1:7" s="8" customFormat="1" x14ac:dyDescent="0.2">
      <c r="A756" s="271"/>
      <c r="B756" s="32"/>
      <c r="C756" s="56"/>
      <c r="D756" s="94"/>
      <c r="G756" s="9"/>
    </row>
    <row r="757" spans="1:7" s="8" customFormat="1" x14ac:dyDescent="0.2">
      <c r="A757" s="271"/>
      <c r="B757" s="32"/>
      <c r="C757" s="56"/>
      <c r="D757" s="94"/>
      <c r="G757" s="9"/>
    </row>
    <row r="758" spans="1:7" s="8" customFormat="1" x14ac:dyDescent="0.2">
      <c r="A758" s="271"/>
      <c r="B758" s="32"/>
      <c r="C758" s="56"/>
      <c r="D758" s="94"/>
      <c r="G758" s="9"/>
    </row>
    <row r="759" spans="1:7" s="8" customFormat="1" x14ac:dyDescent="0.2">
      <c r="A759" s="271"/>
      <c r="B759" s="32"/>
      <c r="C759" s="56"/>
      <c r="D759" s="94"/>
      <c r="G759" s="9"/>
    </row>
    <row r="760" spans="1:7" s="8" customFormat="1" x14ac:dyDescent="0.2">
      <c r="A760" s="271"/>
      <c r="B760" s="32"/>
      <c r="C760" s="56"/>
      <c r="D760" s="94"/>
      <c r="G760" s="9"/>
    </row>
    <row r="761" spans="1:7" s="8" customFormat="1" x14ac:dyDescent="0.2">
      <c r="A761" s="271"/>
      <c r="B761" s="32"/>
      <c r="C761" s="56"/>
      <c r="D761" s="94"/>
      <c r="G761" s="9"/>
    </row>
    <row r="762" spans="1:7" s="8" customFormat="1" x14ac:dyDescent="0.2">
      <c r="A762" s="271"/>
      <c r="B762" s="32"/>
      <c r="C762" s="56"/>
      <c r="D762" s="94"/>
      <c r="G762" s="9"/>
    </row>
    <row r="763" spans="1:7" s="8" customFormat="1" x14ac:dyDescent="0.2">
      <c r="A763" s="271"/>
      <c r="B763" s="32"/>
      <c r="C763" s="56"/>
      <c r="D763" s="94"/>
      <c r="G763" s="9"/>
    </row>
    <row r="764" spans="1:7" s="8" customFormat="1" x14ac:dyDescent="0.2">
      <c r="A764" s="271"/>
      <c r="B764" s="32"/>
      <c r="C764" s="56"/>
      <c r="D764" s="94"/>
      <c r="G764" s="9"/>
    </row>
    <row r="765" spans="1:7" s="8" customFormat="1" x14ac:dyDescent="0.2">
      <c r="A765" s="271"/>
      <c r="B765" s="32"/>
      <c r="C765" s="56"/>
      <c r="D765" s="94"/>
      <c r="G765" s="9"/>
    </row>
    <row r="766" spans="1:7" s="8" customFormat="1" x14ac:dyDescent="0.2">
      <c r="A766" s="271"/>
      <c r="B766" s="32"/>
      <c r="C766" s="56"/>
      <c r="D766" s="94"/>
      <c r="G766" s="9"/>
    </row>
    <row r="767" spans="1:7" s="8" customFormat="1" x14ac:dyDescent="0.2">
      <c r="A767" s="271"/>
      <c r="B767" s="32"/>
      <c r="C767" s="56"/>
      <c r="D767" s="94"/>
      <c r="G767" s="9"/>
    </row>
    <row r="768" spans="1:7" s="8" customFormat="1" x14ac:dyDescent="0.2">
      <c r="A768" s="271"/>
      <c r="B768" s="32"/>
      <c r="C768" s="56"/>
      <c r="D768" s="94"/>
      <c r="G768" s="9"/>
    </row>
    <row r="769" spans="1:7" s="8" customFormat="1" x14ac:dyDescent="0.2">
      <c r="A769" s="271"/>
      <c r="B769" s="32"/>
      <c r="C769" s="56"/>
      <c r="D769" s="94"/>
      <c r="G769" s="9"/>
    </row>
    <row r="770" spans="1:7" s="8" customFormat="1" x14ac:dyDescent="0.2">
      <c r="A770" s="271"/>
      <c r="B770" s="32"/>
      <c r="C770" s="56"/>
      <c r="D770" s="94"/>
      <c r="G770" s="9"/>
    </row>
    <row r="771" spans="1:7" s="8" customFormat="1" x14ac:dyDescent="0.2">
      <c r="A771" s="271"/>
      <c r="B771" s="32"/>
      <c r="C771" s="56"/>
      <c r="D771" s="94"/>
      <c r="G771" s="9"/>
    </row>
    <row r="772" spans="1:7" s="8" customFormat="1" x14ac:dyDescent="0.2">
      <c r="A772" s="271"/>
      <c r="B772" s="32"/>
      <c r="C772" s="56"/>
      <c r="D772" s="94"/>
      <c r="G772" s="9"/>
    </row>
    <row r="773" spans="1:7" s="8" customFormat="1" x14ac:dyDescent="0.2">
      <c r="A773" s="271"/>
      <c r="B773" s="32"/>
      <c r="C773" s="56"/>
      <c r="D773" s="94"/>
      <c r="G773" s="9"/>
    </row>
    <row r="774" spans="1:7" s="8" customFormat="1" x14ac:dyDescent="0.2">
      <c r="A774" s="271"/>
      <c r="B774" s="32"/>
      <c r="C774" s="56"/>
      <c r="D774" s="94"/>
      <c r="G774" s="9"/>
    </row>
    <row r="775" spans="1:7" s="8" customFormat="1" x14ac:dyDescent="0.2">
      <c r="A775" s="271"/>
      <c r="B775" s="32"/>
      <c r="C775" s="56"/>
      <c r="D775" s="94"/>
      <c r="G775" s="9"/>
    </row>
    <row r="776" spans="1:7" s="8" customFormat="1" x14ac:dyDescent="0.2">
      <c r="A776" s="271"/>
      <c r="B776" s="32"/>
      <c r="C776" s="56"/>
      <c r="D776" s="94"/>
      <c r="G776" s="9"/>
    </row>
    <row r="777" spans="1:7" s="8" customFormat="1" x14ac:dyDescent="0.2">
      <c r="A777" s="271"/>
      <c r="B777" s="32"/>
      <c r="C777" s="56"/>
      <c r="D777" s="94"/>
      <c r="G777" s="9"/>
    </row>
  </sheetData>
  <mergeCells count="3">
    <mergeCell ref="D2:F2"/>
    <mergeCell ref="B68:C68"/>
    <mergeCell ref="B142:D142"/>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232"/>
  <sheetViews>
    <sheetView showZeros="0" view="pageBreakPreview" zoomScaleNormal="100" zoomScaleSheetLayoutView="100" workbookViewId="0">
      <selection activeCell="E227" sqref="E7:E227"/>
    </sheetView>
  </sheetViews>
  <sheetFormatPr defaultRowHeight="12.75" x14ac:dyDescent="0.2"/>
  <cols>
    <col min="1" max="1" width="4.5703125" style="263" customWidth="1"/>
    <col min="2" max="2" width="42.5703125" style="238" customWidth="1"/>
    <col min="3" max="5" width="9.140625" style="238"/>
    <col min="6" max="6" width="11.42578125" style="238" bestFit="1" customWidth="1"/>
    <col min="7" max="256" width="9.140625" style="238"/>
    <col min="257" max="257" width="8" style="238" customWidth="1"/>
    <col min="258" max="258" width="42.5703125" style="238" customWidth="1"/>
    <col min="259" max="261" width="9.140625" style="238"/>
    <col min="262" max="262" width="11.42578125" style="238" bestFit="1" customWidth="1"/>
    <col min="263" max="512" width="9.140625" style="238"/>
    <col min="513" max="513" width="8" style="238" customWidth="1"/>
    <col min="514" max="514" width="42.5703125" style="238" customWidth="1"/>
    <col min="515" max="517" width="9.140625" style="238"/>
    <col min="518" max="518" width="11.42578125" style="238" bestFit="1" customWidth="1"/>
    <col min="519" max="768" width="9.140625" style="238"/>
    <col min="769" max="769" width="8" style="238" customWidth="1"/>
    <col min="770" max="770" width="42.5703125" style="238" customWidth="1"/>
    <col min="771" max="773" width="9.140625" style="238"/>
    <col min="774" max="774" width="11.42578125" style="238" bestFit="1" customWidth="1"/>
    <col min="775" max="1024" width="9.140625" style="238"/>
    <col min="1025" max="1025" width="8" style="238" customWidth="1"/>
    <col min="1026" max="1026" width="42.5703125" style="238" customWidth="1"/>
    <col min="1027" max="1029" width="9.140625" style="238"/>
    <col min="1030" max="1030" width="11.42578125" style="238" bestFit="1" customWidth="1"/>
    <col min="1031" max="1280" width="9.140625" style="238"/>
    <col min="1281" max="1281" width="8" style="238" customWidth="1"/>
    <col min="1282" max="1282" width="42.5703125" style="238" customWidth="1"/>
    <col min="1283" max="1285" width="9.140625" style="238"/>
    <col min="1286" max="1286" width="11.42578125" style="238" bestFit="1" customWidth="1"/>
    <col min="1287" max="1536" width="9.140625" style="238"/>
    <col min="1537" max="1537" width="8" style="238" customWidth="1"/>
    <col min="1538" max="1538" width="42.5703125" style="238" customWidth="1"/>
    <col min="1539" max="1541" width="9.140625" style="238"/>
    <col min="1542" max="1542" width="11.42578125" style="238" bestFit="1" customWidth="1"/>
    <col min="1543" max="1792" width="9.140625" style="238"/>
    <col min="1793" max="1793" width="8" style="238" customWidth="1"/>
    <col min="1794" max="1794" width="42.5703125" style="238" customWidth="1"/>
    <col min="1795" max="1797" width="9.140625" style="238"/>
    <col min="1798" max="1798" width="11.42578125" style="238" bestFit="1" customWidth="1"/>
    <col min="1799" max="2048" width="9.140625" style="238"/>
    <col min="2049" max="2049" width="8" style="238" customWidth="1"/>
    <col min="2050" max="2050" width="42.5703125" style="238" customWidth="1"/>
    <col min="2051" max="2053" width="9.140625" style="238"/>
    <col min="2054" max="2054" width="11.42578125" style="238" bestFit="1" customWidth="1"/>
    <col min="2055" max="2304" width="9.140625" style="238"/>
    <col min="2305" max="2305" width="8" style="238" customWidth="1"/>
    <col min="2306" max="2306" width="42.5703125" style="238" customWidth="1"/>
    <col min="2307" max="2309" width="9.140625" style="238"/>
    <col min="2310" max="2310" width="11.42578125" style="238" bestFit="1" customWidth="1"/>
    <col min="2311" max="2560" width="9.140625" style="238"/>
    <col min="2561" max="2561" width="8" style="238" customWidth="1"/>
    <col min="2562" max="2562" width="42.5703125" style="238" customWidth="1"/>
    <col min="2563" max="2565" width="9.140625" style="238"/>
    <col min="2566" max="2566" width="11.42578125" style="238" bestFit="1" customWidth="1"/>
    <col min="2567" max="2816" width="9.140625" style="238"/>
    <col min="2817" max="2817" width="8" style="238" customWidth="1"/>
    <col min="2818" max="2818" width="42.5703125" style="238" customWidth="1"/>
    <col min="2819" max="2821" width="9.140625" style="238"/>
    <col min="2822" max="2822" width="11.42578125" style="238" bestFit="1" customWidth="1"/>
    <col min="2823" max="3072" width="9.140625" style="238"/>
    <col min="3073" max="3073" width="8" style="238" customWidth="1"/>
    <col min="3074" max="3074" width="42.5703125" style="238" customWidth="1"/>
    <col min="3075" max="3077" width="9.140625" style="238"/>
    <col min="3078" max="3078" width="11.42578125" style="238" bestFit="1" customWidth="1"/>
    <col min="3079" max="3328" width="9.140625" style="238"/>
    <col min="3329" max="3329" width="8" style="238" customWidth="1"/>
    <col min="3330" max="3330" width="42.5703125" style="238" customWidth="1"/>
    <col min="3331" max="3333" width="9.140625" style="238"/>
    <col min="3334" max="3334" width="11.42578125" style="238" bestFit="1" customWidth="1"/>
    <col min="3335" max="3584" width="9.140625" style="238"/>
    <col min="3585" max="3585" width="8" style="238" customWidth="1"/>
    <col min="3586" max="3586" width="42.5703125" style="238" customWidth="1"/>
    <col min="3587" max="3589" width="9.140625" style="238"/>
    <col min="3590" max="3590" width="11.42578125" style="238" bestFit="1" customWidth="1"/>
    <col min="3591" max="3840" width="9.140625" style="238"/>
    <col min="3841" max="3841" width="8" style="238" customWidth="1"/>
    <col min="3842" max="3842" width="42.5703125" style="238" customWidth="1"/>
    <col min="3843" max="3845" width="9.140625" style="238"/>
    <col min="3846" max="3846" width="11.42578125" style="238" bestFit="1" customWidth="1"/>
    <col min="3847" max="4096" width="9.140625" style="238"/>
    <col min="4097" max="4097" width="8" style="238" customWidth="1"/>
    <col min="4098" max="4098" width="42.5703125" style="238" customWidth="1"/>
    <col min="4099" max="4101" width="9.140625" style="238"/>
    <col min="4102" max="4102" width="11.42578125" style="238" bestFit="1" customWidth="1"/>
    <col min="4103" max="4352" width="9.140625" style="238"/>
    <col min="4353" max="4353" width="8" style="238" customWidth="1"/>
    <col min="4354" max="4354" width="42.5703125" style="238" customWidth="1"/>
    <col min="4355" max="4357" width="9.140625" style="238"/>
    <col min="4358" max="4358" width="11.42578125" style="238" bestFit="1" customWidth="1"/>
    <col min="4359" max="4608" width="9.140625" style="238"/>
    <col min="4609" max="4609" width="8" style="238" customWidth="1"/>
    <col min="4610" max="4610" width="42.5703125" style="238" customWidth="1"/>
    <col min="4611" max="4613" width="9.140625" style="238"/>
    <col min="4614" max="4614" width="11.42578125" style="238" bestFit="1" customWidth="1"/>
    <col min="4615" max="4864" width="9.140625" style="238"/>
    <col min="4865" max="4865" width="8" style="238" customWidth="1"/>
    <col min="4866" max="4866" width="42.5703125" style="238" customWidth="1"/>
    <col min="4867" max="4869" width="9.140625" style="238"/>
    <col min="4870" max="4870" width="11.42578125" style="238" bestFit="1" customWidth="1"/>
    <col min="4871" max="5120" width="9.140625" style="238"/>
    <col min="5121" max="5121" width="8" style="238" customWidth="1"/>
    <col min="5122" max="5122" width="42.5703125" style="238" customWidth="1"/>
    <col min="5123" max="5125" width="9.140625" style="238"/>
    <col min="5126" max="5126" width="11.42578125" style="238" bestFit="1" customWidth="1"/>
    <col min="5127" max="5376" width="9.140625" style="238"/>
    <col min="5377" max="5377" width="8" style="238" customWidth="1"/>
    <col min="5378" max="5378" width="42.5703125" style="238" customWidth="1"/>
    <col min="5379" max="5381" width="9.140625" style="238"/>
    <col min="5382" max="5382" width="11.42578125" style="238" bestFit="1" customWidth="1"/>
    <col min="5383" max="5632" width="9.140625" style="238"/>
    <col min="5633" max="5633" width="8" style="238" customWidth="1"/>
    <col min="5634" max="5634" width="42.5703125" style="238" customWidth="1"/>
    <col min="5635" max="5637" width="9.140625" style="238"/>
    <col min="5638" max="5638" width="11.42578125" style="238" bestFit="1" customWidth="1"/>
    <col min="5639" max="5888" width="9.140625" style="238"/>
    <col min="5889" max="5889" width="8" style="238" customWidth="1"/>
    <col min="5890" max="5890" width="42.5703125" style="238" customWidth="1"/>
    <col min="5891" max="5893" width="9.140625" style="238"/>
    <col min="5894" max="5894" width="11.42578125" style="238" bestFit="1" customWidth="1"/>
    <col min="5895" max="6144" width="9.140625" style="238"/>
    <col min="6145" max="6145" width="8" style="238" customWidth="1"/>
    <col min="6146" max="6146" width="42.5703125" style="238" customWidth="1"/>
    <col min="6147" max="6149" width="9.140625" style="238"/>
    <col min="6150" max="6150" width="11.42578125" style="238" bestFit="1" customWidth="1"/>
    <col min="6151" max="6400" width="9.140625" style="238"/>
    <col min="6401" max="6401" width="8" style="238" customWidth="1"/>
    <col min="6402" max="6402" width="42.5703125" style="238" customWidth="1"/>
    <col min="6403" max="6405" width="9.140625" style="238"/>
    <col min="6406" max="6406" width="11.42578125" style="238" bestFit="1" customWidth="1"/>
    <col min="6407" max="6656" width="9.140625" style="238"/>
    <col min="6657" max="6657" width="8" style="238" customWidth="1"/>
    <col min="6658" max="6658" width="42.5703125" style="238" customWidth="1"/>
    <col min="6659" max="6661" width="9.140625" style="238"/>
    <col min="6662" max="6662" width="11.42578125" style="238" bestFit="1" customWidth="1"/>
    <col min="6663" max="6912" width="9.140625" style="238"/>
    <col min="6913" max="6913" width="8" style="238" customWidth="1"/>
    <col min="6914" max="6914" width="42.5703125" style="238" customWidth="1"/>
    <col min="6915" max="6917" width="9.140625" style="238"/>
    <col min="6918" max="6918" width="11.42578125" style="238" bestFit="1" customWidth="1"/>
    <col min="6919" max="7168" width="9.140625" style="238"/>
    <col min="7169" max="7169" width="8" style="238" customWidth="1"/>
    <col min="7170" max="7170" width="42.5703125" style="238" customWidth="1"/>
    <col min="7171" max="7173" width="9.140625" style="238"/>
    <col min="7174" max="7174" width="11.42578125" style="238" bestFit="1" customWidth="1"/>
    <col min="7175" max="7424" width="9.140625" style="238"/>
    <col min="7425" max="7425" width="8" style="238" customWidth="1"/>
    <col min="7426" max="7426" width="42.5703125" style="238" customWidth="1"/>
    <col min="7427" max="7429" width="9.140625" style="238"/>
    <col min="7430" max="7430" width="11.42578125" style="238" bestFit="1" customWidth="1"/>
    <col min="7431" max="7680" width="9.140625" style="238"/>
    <col min="7681" max="7681" width="8" style="238" customWidth="1"/>
    <col min="7682" max="7682" width="42.5703125" style="238" customWidth="1"/>
    <col min="7683" max="7685" width="9.140625" style="238"/>
    <col min="7686" max="7686" width="11.42578125" style="238" bestFit="1" customWidth="1"/>
    <col min="7687" max="7936" width="9.140625" style="238"/>
    <col min="7937" max="7937" width="8" style="238" customWidth="1"/>
    <col min="7938" max="7938" width="42.5703125" style="238" customWidth="1"/>
    <col min="7939" max="7941" width="9.140625" style="238"/>
    <col min="7942" max="7942" width="11.42578125" style="238" bestFit="1" customWidth="1"/>
    <col min="7943" max="8192" width="9.140625" style="238"/>
    <col min="8193" max="8193" width="8" style="238" customWidth="1"/>
    <col min="8194" max="8194" width="42.5703125" style="238" customWidth="1"/>
    <col min="8195" max="8197" width="9.140625" style="238"/>
    <col min="8198" max="8198" width="11.42578125" style="238" bestFit="1" customWidth="1"/>
    <col min="8199" max="8448" width="9.140625" style="238"/>
    <col min="8449" max="8449" width="8" style="238" customWidth="1"/>
    <col min="8450" max="8450" width="42.5703125" style="238" customWidth="1"/>
    <col min="8451" max="8453" width="9.140625" style="238"/>
    <col min="8454" max="8454" width="11.42578125" style="238" bestFit="1" customWidth="1"/>
    <col min="8455" max="8704" width="9.140625" style="238"/>
    <col min="8705" max="8705" width="8" style="238" customWidth="1"/>
    <col min="8706" max="8706" width="42.5703125" style="238" customWidth="1"/>
    <col min="8707" max="8709" width="9.140625" style="238"/>
    <col min="8710" max="8710" width="11.42578125" style="238" bestFit="1" customWidth="1"/>
    <col min="8711" max="8960" width="9.140625" style="238"/>
    <col min="8961" max="8961" width="8" style="238" customWidth="1"/>
    <col min="8962" max="8962" width="42.5703125" style="238" customWidth="1"/>
    <col min="8963" max="8965" width="9.140625" style="238"/>
    <col min="8966" max="8966" width="11.42578125" style="238" bestFit="1" customWidth="1"/>
    <col min="8967" max="9216" width="9.140625" style="238"/>
    <col min="9217" max="9217" width="8" style="238" customWidth="1"/>
    <col min="9218" max="9218" width="42.5703125" style="238" customWidth="1"/>
    <col min="9219" max="9221" width="9.140625" style="238"/>
    <col min="9222" max="9222" width="11.42578125" style="238" bestFit="1" customWidth="1"/>
    <col min="9223" max="9472" width="9.140625" style="238"/>
    <col min="9473" max="9473" width="8" style="238" customWidth="1"/>
    <col min="9474" max="9474" width="42.5703125" style="238" customWidth="1"/>
    <col min="9475" max="9477" width="9.140625" style="238"/>
    <col min="9478" max="9478" width="11.42578125" style="238" bestFit="1" customWidth="1"/>
    <col min="9479" max="9728" width="9.140625" style="238"/>
    <col min="9729" max="9729" width="8" style="238" customWidth="1"/>
    <col min="9730" max="9730" width="42.5703125" style="238" customWidth="1"/>
    <col min="9731" max="9733" width="9.140625" style="238"/>
    <col min="9734" max="9734" width="11.42578125" style="238" bestFit="1" customWidth="1"/>
    <col min="9735" max="9984" width="9.140625" style="238"/>
    <col min="9985" max="9985" width="8" style="238" customWidth="1"/>
    <col min="9986" max="9986" width="42.5703125" style="238" customWidth="1"/>
    <col min="9987" max="9989" width="9.140625" style="238"/>
    <col min="9990" max="9990" width="11.42578125" style="238" bestFit="1" customWidth="1"/>
    <col min="9991" max="10240" width="9.140625" style="238"/>
    <col min="10241" max="10241" width="8" style="238" customWidth="1"/>
    <col min="10242" max="10242" width="42.5703125" style="238" customWidth="1"/>
    <col min="10243" max="10245" width="9.140625" style="238"/>
    <col min="10246" max="10246" width="11.42578125" style="238" bestFit="1" customWidth="1"/>
    <col min="10247" max="10496" width="9.140625" style="238"/>
    <col min="10497" max="10497" width="8" style="238" customWidth="1"/>
    <col min="10498" max="10498" width="42.5703125" style="238" customWidth="1"/>
    <col min="10499" max="10501" width="9.140625" style="238"/>
    <col min="10502" max="10502" width="11.42578125" style="238" bestFit="1" customWidth="1"/>
    <col min="10503" max="10752" width="9.140625" style="238"/>
    <col min="10753" max="10753" width="8" style="238" customWidth="1"/>
    <col min="10754" max="10754" width="42.5703125" style="238" customWidth="1"/>
    <col min="10755" max="10757" width="9.140625" style="238"/>
    <col min="10758" max="10758" width="11.42578125" style="238" bestFit="1" customWidth="1"/>
    <col min="10759" max="11008" width="9.140625" style="238"/>
    <col min="11009" max="11009" width="8" style="238" customWidth="1"/>
    <col min="11010" max="11010" width="42.5703125" style="238" customWidth="1"/>
    <col min="11011" max="11013" width="9.140625" style="238"/>
    <col min="11014" max="11014" width="11.42578125" style="238" bestFit="1" customWidth="1"/>
    <col min="11015" max="11264" width="9.140625" style="238"/>
    <col min="11265" max="11265" width="8" style="238" customWidth="1"/>
    <col min="11266" max="11266" width="42.5703125" style="238" customWidth="1"/>
    <col min="11267" max="11269" width="9.140625" style="238"/>
    <col min="11270" max="11270" width="11.42578125" style="238" bestFit="1" customWidth="1"/>
    <col min="11271" max="11520" width="9.140625" style="238"/>
    <col min="11521" max="11521" width="8" style="238" customWidth="1"/>
    <col min="11522" max="11522" width="42.5703125" style="238" customWidth="1"/>
    <col min="11523" max="11525" width="9.140625" style="238"/>
    <col min="11526" max="11526" width="11.42578125" style="238" bestFit="1" customWidth="1"/>
    <col min="11527" max="11776" width="9.140625" style="238"/>
    <col min="11777" max="11777" width="8" style="238" customWidth="1"/>
    <col min="11778" max="11778" width="42.5703125" style="238" customWidth="1"/>
    <col min="11779" max="11781" width="9.140625" style="238"/>
    <col min="11782" max="11782" width="11.42578125" style="238" bestFit="1" customWidth="1"/>
    <col min="11783" max="12032" width="9.140625" style="238"/>
    <col min="12033" max="12033" width="8" style="238" customWidth="1"/>
    <col min="12034" max="12034" width="42.5703125" style="238" customWidth="1"/>
    <col min="12035" max="12037" width="9.140625" style="238"/>
    <col min="12038" max="12038" width="11.42578125" style="238" bestFit="1" customWidth="1"/>
    <col min="12039" max="12288" width="9.140625" style="238"/>
    <col min="12289" max="12289" width="8" style="238" customWidth="1"/>
    <col min="12290" max="12290" width="42.5703125" style="238" customWidth="1"/>
    <col min="12291" max="12293" width="9.140625" style="238"/>
    <col min="12294" max="12294" width="11.42578125" style="238" bestFit="1" customWidth="1"/>
    <col min="12295" max="12544" width="9.140625" style="238"/>
    <col min="12545" max="12545" width="8" style="238" customWidth="1"/>
    <col min="12546" max="12546" width="42.5703125" style="238" customWidth="1"/>
    <col min="12547" max="12549" width="9.140625" style="238"/>
    <col min="12550" max="12550" width="11.42578125" style="238" bestFit="1" customWidth="1"/>
    <col min="12551" max="12800" width="9.140625" style="238"/>
    <col min="12801" max="12801" width="8" style="238" customWidth="1"/>
    <col min="12802" max="12802" width="42.5703125" style="238" customWidth="1"/>
    <col min="12803" max="12805" width="9.140625" style="238"/>
    <col min="12806" max="12806" width="11.42578125" style="238" bestFit="1" customWidth="1"/>
    <col min="12807" max="13056" width="9.140625" style="238"/>
    <col min="13057" max="13057" width="8" style="238" customWidth="1"/>
    <col min="13058" max="13058" width="42.5703125" style="238" customWidth="1"/>
    <col min="13059" max="13061" width="9.140625" style="238"/>
    <col min="13062" max="13062" width="11.42578125" style="238" bestFit="1" customWidth="1"/>
    <col min="13063" max="13312" width="9.140625" style="238"/>
    <col min="13313" max="13313" width="8" style="238" customWidth="1"/>
    <col min="13314" max="13314" width="42.5703125" style="238" customWidth="1"/>
    <col min="13315" max="13317" width="9.140625" style="238"/>
    <col min="13318" max="13318" width="11.42578125" style="238" bestFit="1" customWidth="1"/>
    <col min="13319" max="13568" width="9.140625" style="238"/>
    <col min="13569" max="13569" width="8" style="238" customWidth="1"/>
    <col min="13570" max="13570" width="42.5703125" style="238" customWidth="1"/>
    <col min="13571" max="13573" width="9.140625" style="238"/>
    <col min="13574" max="13574" width="11.42578125" style="238" bestFit="1" customWidth="1"/>
    <col min="13575" max="13824" width="9.140625" style="238"/>
    <col min="13825" max="13825" width="8" style="238" customWidth="1"/>
    <col min="13826" max="13826" width="42.5703125" style="238" customWidth="1"/>
    <col min="13827" max="13829" width="9.140625" style="238"/>
    <col min="13830" max="13830" width="11.42578125" style="238" bestFit="1" customWidth="1"/>
    <col min="13831" max="14080" width="9.140625" style="238"/>
    <col min="14081" max="14081" width="8" style="238" customWidth="1"/>
    <col min="14082" max="14082" width="42.5703125" style="238" customWidth="1"/>
    <col min="14083" max="14085" width="9.140625" style="238"/>
    <col min="14086" max="14086" width="11.42578125" style="238" bestFit="1" customWidth="1"/>
    <col min="14087" max="14336" width="9.140625" style="238"/>
    <col min="14337" max="14337" width="8" style="238" customWidth="1"/>
    <col min="14338" max="14338" width="42.5703125" style="238" customWidth="1"/>
    <col min="14339" max="14341" width="9.140625" style="238"/>
    <col min="14342" max="14342" width="11.42578125" style="238" bestFit="1" customWidth="1"/>
    <col min="14343" max="14592" width="9.140625" style="238"/>
    <col min="14593" max="14593" width="8" style="238" customWidth="1"/>
    <col min="14594" max="14594" width="42.5703125" style="238" customWidth="1"/>
    <col min="14595" max="14597" width="9.140625" style="238"/>
    <col min="14598" max="14598" width="11.42578125" style="238" bestFit="1" customWidth="1"/>
    <col min="14599" max="14848" width="9.140625" style="238"/>
    <col min="14849" max="14849" width="8" style="238" customWidth="1"/>
    <col min="14850" max="14850" width="42.5703125" style="238" customWidth="1"/>
    <col min="14851" max="14853" width="9.140625" style="238"/>
    <col min="14854" max="14854" width="11.42578125" style="238" bestFit="1" customWidth="1"/>
    <col min="14855" max="15104" width="9.140625" style="238"/>
    <col min="15105" max="15105" width="8" style="238" customWidth="1"/>
    <col min="15106" max="15106" width="42.5703125" style="238" customWidth="1"/>
    <col min="15107" max="15109" width="9.140625" style="238"/>
    <col min="15110" max="15110" width="11.42578125" style="238" bestFit="1" customWidth="1"/>
    <col min="15111" max="15360" width="9.140625" style="238"/>
    <col min="15361" max="15361" width="8" style="238" customWidth="1"/>
    <col min="15362" max="15362" width="42.5703125" style="238" customWidth="1"/>
    <col min="15363" max="15365" width="9.140625" style="238"/>
    <col min="15366" max="15366" width="11.42578125" style="238" bestFit="1" customWidth="1"/>
    <col min="15367" max="15616" width="9.140625" style="238"/>
    <col min="15617" max="15617" width="8" style="238" customWidth="1"/>
    <col min="15618" max="15618" width="42.5703125" style="238" customWidth="1"/>
    <col min="15619" max="15621" width="9.140625" style="238"/>
    <col min="15622" max="15622" width="11.42578125" style="238" bestFit="1" customWidth="1"/>
    <col min="15623" max="15872" width="9.140625" style="238"/>
    <col min="15873" max="15873" width="8" style="238" customWidth="1"/>
    <col min="15874" max="15874" width="42.5703125" style="238" customWidth="1"/>
    <col min="15875" max="15877" width="9.140625" style="238"/>
    <col min="15878" max="15878" width="11.42578125" style="238" bestFit="1" customWidth="1"/>
    <col min="15879" max="16128" width="9.140625" style="238"/>
    <col min="16129" max="16129" width="8" style="238" customWidth="1"/>
    <col min="16130" max="16130" width="42.5703125" style="238" customWidth="1"/>
    <col min="16131" max="16133" width="9.140625" style="238"/>
    <col min="16134" max="16134" width="11.42578125" style="238" bestFit="1" customWidth="1"/>
    <col min="16135" max="16384" width="9.140625" style="238"/>
  </cols>
  <sheetData>
    <row r="1" spans="1:17" s="3" customFormat="1" ht="38.25" x14ac:dyDescent="0.25">
      <c r="A1" s="268" t="s">
        <v>157</v>
      </c>
      <c r="B1" s="79" t="s">
        <v>0</v>
      </c>
      <c r="C1" s="1" t="s">
        <v>1</v>
      </c>
      <c r="D1" s="92" t="s">
        <v>2</v>
      </c>
      <c r="E1" s="2" t="s">
        <v>154</v>
      </c>
      <c r="F1" s="58" t="s">
        <v>158</v>
      </c>
    </row>
    <row r="2" spans="1:17" s="9" customFormat="1" ht="15" customHeight="1" x14ac:dyDescent="0.25">
      <c r="A2" s="269"/>
      <c r="B2" s="143" t="s">
        <v>322</v>
      </c>
      <c r="C2" s="11"/>
      <c r="D2" s="315"/>
      <c r="E2" s="316"/>
      <c r="F2" s="316"/>
    </row>
    <row r="3" spans="1:17" s="57" customFormat="1" ht="15" x14ac:dyDescent="0.2">
      <c r="A3" s="111" t="s">
        <v>319</v>
      </c>
      <c r="B3" s="99" t="s">
        <v>713</v>
      </c>
      <c r="C3" s="100"/>
      <c r="D3" s="101"/>
      <c r="E3" s="102"/>
      <c r="F3" s="103"/>
    </row>
    <row r="4" spans="1:17" s="245" customFormat="1" x14ac:dyDescent="0.2">
      <c r="A4" s="240"/>
      <c r="B4" s="241"/>
      <c r="C4" s="242"/>
      <c r="D4" s="243"/>
      <c r="E4" s="243"/>
      <c r="F4" s="243"/>
      <c r="G4" s="242"/>
      <c r="H4" s="242"/>
      <c r="I4" s="242"/>
      <c r="J4" s="244"/>
      <c r="K4" s="244"/>
      <c r="L4" s="244"/>
      <c r="M4" s="244"/>
      <c r="N4" s="244"/>
      <c r="O4" s="244"/>
      <c r="P4" s="244"/>
      <c r="Q4" s="244"/>
    </row>
    <row r="5" spans="1:17" s="57" customFormat="1" ht="15" x14ac:dyDescent="0.2">
      <c r="A5" s="289" t="s">
        <v>453</v>
      </c>
      <c r="B5" s="301" t="s">
        <v>454</v>
      </c>
      <c r="C5" s="291"/>
      <c r="D5" s="302"/>
      <c r="E5" s="293"/>
      <c r="F5" s="296"/>
    </row>
    <row r="6" spans="1:17" s="251" customFormat="1" ht="11.25" x14ac:dyDescent="0.2">
      <c r="A6" s="246"/>
      <c r="B6" s="247"/>
      <c r="C6" s="248"/>
      <c r="D6" s="249"/>
      <c r="E6" s="249"/>
      <c r="F6" s="249"/>
      <c r="G6" s="248"/>
      <c r="H6" s="248"/>
      <c r="I6" s="248"/>
      <c r="J6" s="250"/>
      <c r="K6" s="250"/>
      <c r="L6" s="250"/>
      <c r="M6" s="250"/>
      <c r="N6" s="250"/>
      <c r="O6" s="250"/>
      <c r="P6" s="250"/>
      <c r="Q6" s="250"/>
    </row>
    <row r="7" spans="1:17" ht="26.25" customHeight="1" x14ac:dyDescent="0.2">
      <c r="A7" s="211" t="s">
        <v>257</v>
      </c>
      <c r="B7" s="212" t="s">
        <v>455</v>
      </c>
      <c r="C7" s="6"/>
      <c r="D7" s="146"/>
      <c r="E7" s="40"/>
      <c r="F7" s="59"/>
      <c r="G7" s="253"/>
      <c r="H7" s="253"/>
    </row>
    <row r="8" spans="1:17" ht="50.25" customHeight="1" x14ac:dyDescent="0.2">
      <c r="A8" s="211"/>
      <c r="B8" s="212" t="s">
        <v>456</v>
      </c>
      <c r="C8" s="6"/>
      <c r="D8" s="146"/>
      <c r="E8" s="40"/>
      <c r="F8" s="59"/>
      <c r="G8" s="253"/>
      <c r="H8" s="253"/>
    </row>
    <row r="9" spans="1:17" x14ac:dyDescent="0.2">
      <c r="A9" s="211"/>
      <c r="B9" s="212" t="s">
        <v>457</v>
      </c>
      <c r="C9" s="6" t="s">
        <v>11</v>
      </c>
      <c r="D9" s="146">
        <v>1</v>
      </c>
      <c r="E9" s="40"/>
      <c r="F9" s="59">
        <f>D9*E9</f>
        <v>0</v>
      </c>
      <c r="G9" s="253"/>
      <c r="H9" s="253"/>
    </row>
    <row r="10" spans="1:17" s="239" customFormat="1" x14ac:dyDescent="0.2">
      <c r="A10" s="211"/>
      <c r="B10" s="212" t="s">
        <v>458</v>
      </c>
      <c r="C10" s="6" t="s">
        <v>11</v>
      </c>
      <c r="D10" s="146">
        <v>3</v>
      </c>
      <c r="E10" s="40"/>
      <c r="F10" s="59">
        <f t="shared" ref="F10:F14" si="0">D10*E10</f>
        <v>0</v>
      </c>
      <c r="G10" s="254"/>
    </row>
    <row r="11" spans="1:17" s="239" customFormat="1" x14ac:dyDescent="0.2">
      <c r="A11" s="211"/>
      <c r="B11" s="212" t="s">
        <v>459</v>
      </c>
      <c r="C11" s="6" t="s">
        <v>11</v>
      </c>
      <c r="D11" s="146">
        <v>1</v>
      </c>
      <c r="E11" s="40"/>
      <c r="F11" s="59">
        <f t="shared" si="0"/>
        <v>0</v>
      </c>
      <c r="G11" s="254"/>
    </row>
    <row r="12" spans="1:17" s="239" customFormat="1" x14ac:dyDescent="0.2">
      <c r="A12" s="211"/>
      <c r="B12" s="212" t="s">
        <v>460</v>
      </c>
      <c r="C12" s="6" t="s">
        <v>11</v>
      </c>
      <c r="D12" s="146">
        <v>2</v>
      </c>
      <c r="E12" s="40"/>
      <c r="F12" s="59">
        <f t="shared" si="0"/>
        <v>0</v>
      </c>
      <c r="G12" s="254"/>
    </row>
    <row r="13" spans="1:17" s="239" customFormat="1" x14ac:dyDescent="0.2">
      <c r="A13" s="211"/>
      <c r="B13" s="212" t="s">
        <v>461</v>
      </c>
      <c r="C13" s="6" t="s">
        <v>11</v>
      </c>
      <c r="D13" s="146">
        <v>5</v>
      </c>
      <c r="E13" s="40"/>
      <c r="F13" s="59">
        <f t="shared" si="0"/>
        <v>0</v>
      </c>
      <c r="G13" s="254"/>
    </row>
    <row r="14" spans="1:17" s="239" customFormat="1" x14ac:dyDescent="0.2">
      <c r="A14" s="211"/>
      <c r="B14" s="212" t="s">
        <v>462</v>
      </c>
      <c r="C14" s="6" t="s">
        <v>11</v>
      </c>
      <c r="D14" s="146">
        <v>1</v>
      </c>
      <c r="E14" s="40"/>
      <c r="F14" s="59">
        <f t="shared" si="0"/>
        <v>0</v>
      </c>
      <c r="G14" s="254"/>
    </row>
    <row r="15" spans="1:17" s="256" customFormat="1" x14ac:dyDescent="0.2">
      <c r="A15" s="211"/>
      <c r="B15" s="212"/>
      <c r="C15" s="6"/>
      <c r="D15" s="146"/>
      <c r="E15" s="40"/>
      <c r="F15" s="59"/>
    </row>
    <row r="16" spans="1:17" s="256" customFormat="1" ht="25.5" x14ac:dyDescent="0.2">
      <c r="A16" s="211" t="s">
        <v>258</v>
      </c>
      <c r="B16" s="212" t="s">
        <v>463</v>
      </c>
      <c r="C16" s="6" t="s">
        <v>464</v>
      </c>
      <c r="D16" s="146">
        <v>13</v>
      </c>
      <c r="E16" s="40"/>
      <c r="F16" s="59">
        <f>D16*E16</f>
        <v>0</v>
      </c>
    </row>
    <row r="17" spans="1:17" s="251" customFormat="1" x14ac:dyDescent="0.2">
      <c r="A17" s="211"/>
      <c r="B17" s="212"/>
      <c r="C17" s="6"/>
      <c r="D17" s="146"/>
      <c r="E17" s="40"/>
      <c r="F17" s="59"/>
      <c r="G17" s="248"/>
      <c r="H17" s="248"/>
      <c r="I17" s="248"/>
      <c r="J17" s="250"/>
      <c r="K17" s="250"/>
      <c r="L17" s="250"/>
      <c r="M17" s="250"/>
      <c r="N17" s="250"/>
      <c r="O17" s="250"/>
      <c r="P17" s="250"/>
      <c r="Q17" s="250"/>
    </row>
    <row r="18" spans="1:17" s="256" customFormat="1" ht="25.5" x14ac:dyDescent="0.2">
      <c r="A18" s="211" t="s">
        <v>259</v>
      </c>
      <c r="B18" s="212" t="s">
        <v>465</v>
      </c>
      <c r="C18" s="6" t="s">
        <v>464</v>
      </c>
      <c r="D18" s="146">
        <v>13</v>
      </c>
      <c r="E18" s="40"/>
      <c r="F18" s="59">
        <f>D18*E18</f>
        <v>0</v>
      </c>
    </row>
    <row r="19" spans="1:17" s="239" customFormat="1" x14ac:dyDescent="0.2">
      <c r="A19" s="211"/>
      <c r="B19" s="212" t="s">
        <v>466</v>
      </c>
      <c r="C19" s="6"/>
      <c r="D19" s="146"/>
      <c r="E19" s="40"/>
      <c r="F19" s="59"/>
    </row>
    <row r="20" spans="1:17" s="239" customFormat="1" x14ac:dyDescent="0.2">
      <c r="A20" s="211"/>
      <c r="B20" s="212" t="s">
        <v>467</v>
      </c>
      <c r="C20" s="6"/>
      <c r="D20" s="146"/>
      <c r="E20" s="40"/>
      <c r="F20" s="59"/>
    </row>
    <row r="21" spans="1:17" s="239" customFormat="1" x14ac:dyDescent="0.2">
      <c r="A21" s="211"/>
      <c r="B21" s="212" t="s">
        <v>468</v>
      </c>
      <c r="C21" s="6"/>
      <c r="D21" s="146"/>
      <c r="E21" s="40"/>
      <c r="F21" s="59"/>
    </row>
    <row r="22" spans="1:17" s="239" customFormat="1" x14ac:dyDescent="0.2">
      <c r="A22" s="211"/>
      <c r="B22" s="212" t="s">
        <v>469</v>
      </c>
      <c r="C22" s="6"/>
      <c r="D22" s="146"/>
      <c r="E22" s="40"/>
      <c r="F22" s="59"/>
    </row>
    <row r="23" spans="1:17" s="239" customFormat="1" x14ac:dyDescent="0.2">
      <c r="A23" s="211"/>
      <c r="B23" s="212" t="s">
        <v>470</v>
      </c>
      <c r="C23" s="6"/>
      <c r="D23" s="146"/>
      <c r="E23" s="40"/>
      <c r="F23" s="59"/>
    </row>
    <row r="24" spans="1:17" s="239" customFormat="1" x14ac:dyDescent="0.2">
      <c r="A24" s="211"/>
      <c r="B24" s="212" t="s">
        <v>471</v>
      </c>
      <c r="C24" s="6"/>
      <c r="D24" s="146"/>
      <c r="E24" s="40"/>
      <c r="F24" s="59"/>
    </row>
    <row r="25" spans="1:17" s="239" customFormat="1" ht="14.45" customHeight="1" x14ac:dyDescent="0.2">
      <c r="A25" s="211"/>
      <c r="B25" s="212" t="s">
        <v>472</v>
      </c>
      <c r="C25" s="6"/>
      <c r="D25" s="146"/>
      <c r="E25" s="40"/>
      <c r="F25" s="59"/>
    </row>
    <row r="26" spans="1:17" s="239" customFormat="1" x14ac:dyDescent="0.2">
      <c r="A26" s="211"/>
      <c r="B26" s="212" t="s">
        <v>469</v>
      </c>
      <c r="C26" s="6"/>
      <c r="D26" s="146"/>
      <c r="E26" s="40"/>
      <c r="F26" s="59"/>
    </row>
    <row r="27" spans="1:17" s="256" customFormat="1" x14ac:dyDescent="0.2">
      <c r="A27" s="211"/>
      <c r="B27" s="212"/>
      <c r="C27" s="6"/>
      <c r="D27" s="146"/>
      <c r="E27" s="40"/>
      <c r="F27" s="59"/>
    </row>
    <row r="28" spans="1:17" s="258" customFormat="1" ht="51" x14ac:dyDescent="0.2">
      <c r="A28" s="211" t="s">
        <v>260</v>
      </c>
      <c r="B28" s="212" t="s">
        <v>473</v>
      </c>
      <c r="C28" s="6"/>
      <c r="D28" s="146"/>
      <c r="E28" s="40"/>
      <c r="F28" s="59"/>
    </row>
    <row r="29" spans="1:17" s="258" customFormat="1" ht="25.5" x14ac:dyDescent="0.2">
      <c r="A29" s="211"/>
      <c r="B29" s="212" t="s">
        <v>474</v>
      </c>
      <c r="C29" s="6"/>
      <c r="D29" s="146"/>
      <c r="E29" s="40"/>
      <c r="F29" s="59"/>
    </row>
    <row r="30" spans="1:17" s="258" customFormat="1" ht="38.25" x14ac:dyDescent="0.2">
      <c r="A30" s="211"/>
      <c r="B30" s="212" t="s">
        <v>475</v>
      </c>
      <c r="C30" s="6"/>
      <c r="D30" s="146"/>
      <c r="E30" s="40"/>
      <c r="F30" s="59"/>
    </row>
    <row r="31" spans="1:17" s="258" customFormat="1" ht="38.25" x14ac:dyDescent="0.2">
      <c r="A31" s="211"/>
      <c r="B31" s="212" t="s">
        <v>476</v>
      </c>
      <c r="C31" s="6"/>
      <c r="D31" s="146"/>
      <c r="E31" s="40"/>
      <c r="F31" s="59"/>
    </row>
    <row r="32" spans="1:17" s="258" customFormat="1" x14ac:dyDescent="0.2">
      <c r="A32" s="211"/>
      <c r="B32" s="212" t="s">
        <v>477</v>
      </c>
      <c r="C32" s="6"/>
      <c r="D32" s="146"/>
      <c r="E32" s="40"/>
      <c r="F32" s="59"/>
    </row>
    <row r="33" spans="1:17" ht="12" customHeight="1" x14ac:dyDescent="0.2">
      <c r="A33" s="211"/>
      <c r="B33" s="212" t="s">
        <v>478</v>
      </c>
      <c r="C33" s="6"/>
      <c r="D33" s="146"/>
      <c r="E33" s="40"/>
      <c r="F33" s="59"/>
    </row>
    <row r="34" spans="1:17" ht="12" customHeight="1" x14ac:dyDescent="0.2">
      <c r="A34" s="211"/>
      <c r="B34" s="212" t="s">
        <v>479</v>
      </c>
      <c r="C34" s="6"/>
      <c r="D34" s="146"/>
      <c r="E34" s="40"/>
      <c r="F34" s="59"/>
    </row>
    <row r="35" spans="1:17" ht="12" customHeight="1" x14ac:dyDescent="0.2">
      <c r="A35" s="211"/>
      <c r="B35" s="212" t="s">
        <v>480</v>
      </c>
      <c r="C35" s="6"/>
      <c r="D35" s="146"/>
      <c r="E35" s="40"/>
      <c r="F35" s="59"/>
    </row>
    <row r="36" spans="1:17" ht="12" customHeight="1" x14ac:dyDescent="0.2">
      <c r="A36" s="211"/>
      <c r="B36" s="212" t="s">
        <v>481</v>
      </c>
      <c r="C36" s="6" t="s">
        <v>11</v>
      </c>
      <c r="D36" s="146">
        <v>1</v>
      </c>
      <c r="E36" s="40"/>
      <c r="F36" s="59">
        <f>D36*E36</f>
        <v>0</v>
      </c>
    </row>
    <row r="37" spans="1:17" ht="12" customHeight="1" x14ac:dyDescent="0.2">
      <c r="A37" s="211"/>
      <c r="B37" s="212" t="s">
        <v>482</v>
      </c>
      <c r="C37" s="6" t="s">
        <v>11</v>
      </c>
      <c r="D37" s="146">
        <v>1</v>
      </c>
      <c r="E37" s="40"/>
      <c r="F37" s="59">
        <f>D37*E37</f>
        <v>0</v>
      </c>
    </row>
    <row r="38" spans="1:17" s="251" customFormat="1" x14ac:dyDescent="0.2">
      <c r="A38" s="211"/>
      <c r="B38" s="212"/>
      <c r="C38" s="6"/>
      <c r="D38" s="146"/>
      <c r="E38" s="40"/>
      <c r="F38" s="59"/>
      <c r="G38" s="248"/>
      <c r="H38" s="248"/>
      <c r="I38" s="248"/>
      <c r="J38" s="250"/>
      <c r="K38" s="250"/>
      <c r="L38" s="250"/>
      <c r="M38" s="250"/>
      <c r="N38" s="250"/>
      <c r="O38" s="250"/>
      <c r="P38" s="250"/>
      <c r="Q38" s="250"/>
    </row>
    <row r="39" spans="1:17" s="239" customFormat="1" ht="51" x14ac:dyDescent="0.2">
      <c r="A39" s="211">
        <v>5</v>
      </c>
      <c r="B39" s="212" t="s">
        <v>483</v>
      </c>
      <c r="C39" s="6" t="s">
        <v>4</v>
      </c>
      <c r="D39" s="146">
        <v>13</v>
      </c>
      <c r="E39" s="40"/>
      <c r="F39" s="59">
        <f>D39*E39</f>
        <v>0</v>
      </c>
    </row>
    <row r="40" spans="1:17" s="239" customFormat="1" x14ac:dyDescent="0.2">
      <c r="A40" s="211"/>
      <c r="B40" s="212" t="s">
        <v>484</v>
      </c>
      <c r="C40" s="6"/>
      <c r="D40" s="146"/>
      <c r="E40" s="40"/>
      <c r="F40" s="59"/>
    </row>
    <row r="41" spans="1:17" s="256" customFormat="1" x14ac:dyDescent="0.2">
      <c r="A41" s="211"/>
      <c r="B41" s="212"/>
      <c r="C41" s="6"/>
      <c r="D41" s="146"/>
      <c r="E41" s="40"/>
      <c r="F41" s="59"/>
    </row>
    <row r="42" spans="1:17" s="239" customFormat="1" ht="38.25" x14ac:dyDescent="0.2">
      <c r="A42" s="211" t="s">
        <v>262</v>
      </c>
      <c r="B42" s="212" t="s">
        <v>485</v>
      </c>
      <c r="C42" s="6"/>
      <c r="D42" s="146"/>
      <c r="E42" s="40"/>
      <c r="F42" s="59"/>
    </row>
    <row r="43" spans="1:17" s="239" customFormat="1" x14ac:dyDescent="0.2">
      <c r="A43" s="211"/>
      <c r="B43" s="212" t="s">
        <v>484</v>
      </c>
      <c r="C43" s="6" t="s">
        <v>4</v>
      </c>
      <c r="D43" s="146">
        <v>16</v>
      </c>
      <c r="E43" s="40"/>
      <c r="F43" s="59">
        <f>D43*E43</f>
        <v>0</v>
      </c>
    </row>
    <row r="44" spans="1:17" s="239" customFormat="1" ht="25.5" x14ac:dyDescent="0.2">
      <c r="A44" s="211"/>
      <c r="B44" s="212" t="s">
        <v>486</v>
      </c>
      <c r="C44" s="6"/>
      <c r="D44" s="146"/>
      <c r="E44" s="40"/>
      <c r="F44" s="59"/>
    </row>
    <row r="45" spans="1:17" s="239" customFormat="1" x14ac:dyDescent="0.2">
      <c r="A45" s="211"/>
      <c r="B45" s="212" t="s">
        <v>487</v>
      </c>
      <c r="C45" s="6"/>
      <c r="D45" s="146"/>
      <c r="E45" s="40"/>
      <c r="F45" s="59"/>
    </row>
    <row r="46" spans="1:17" s="256" customFormat="1" x14ac:dyDescent="0.2">
      <c r="A46" s="211"/>
      <c r="B46" s="212"/>
      <c r="C46" s="6"/>
      <c r="D46" s="146"/>
      <c r="E46" s="40"/>
      <c r="F46" s="59"/>
    </row>
    <row r="47" spans="1:17" s="239" customFormat="1" x14ac:dyDescent="0.2">
      <c r="A47" s="211" t="s">
        <v>263</v>
      </c>
      <c r="B47" s="212" t="s">
        <v>488</v>
      </c>
      <c r="C47" s="6"/>
      <c r="D47" s="146"/>
      <c r="E47" s="40"/>
      <c r="F47" s="59"/>
    </row>
    <row r="48" spans="1:17" s="239" customFormat="1" x14ac:dyDescent="0.2">
      <c r="A48" s="211"/>
      <c r="B48" s="212" t="s">
        <v>489</v>
      </c>
      <c r="C48" s="6"/>
      <c r="D48" s="146"/>
      <c r="E48" s="40"/>
      <c r="F48" s="59"/>
    </row>
    <row r="49" spans="1:17" s="239" customFormat="1" x14ac:dyDescent="0.2">
      <c r="A49" s="211" t="s">
        <v>5</v>
      </c>
      <c r="B49" s="212" t="s">
        <v>490</v>
      </c>
      <c r="C49" s="6"/>
      <c r="D49" s="146"/>
      <c r="E49" s="40"/>
      <c r="F49" s="59"/>
    </row>
    <row r="50" spans="1:17" s="239" customFormat="1" x14ac:dyDescent="0.2">
      <c r="A50" s="211"/>
      <c r="B50" s="212" t="s">
        <v>491</v>
      </c>
      <c r="C50" s="6" t="s">
        <v>254</v>
      </c>
      <c r="D50" s="146">
        <v>2</v>
      </c>
      <c r="E50" s="40"/>
      <c r="F50" s="59">
        <f>D50*E50</f>
        <v>0</v>
      </c>
    </row>
    <row r="51" spans="1:17" s="239" customFormat="1" x14ac:dyDescent="0.2">
      <c r="A51" s="211"/>
      <c r="B51" s="212" t="s">
        <v>492</v>
      </c>
      <c r="C51" s="6" t="s">
        <v>254</v>
      </c>
      <c r="D51" s="146">
        <v>30</v>
      </c>
      <c r="E51" s="40"/>
      <c r="F51" s="59">
        <f>D51*E51</f>
        <v>0</v>
      </c>
    </row>
    <row r="52" spans="1:17" s="239" customFormat="1" x14ac:dyDescent="0.2">
      <c r="A52" s="211" t="s">
        <v>5</v>
      </c>
      <c r="B52" s="212" t="s">
        <v>493</v>
      </c>
      <c r="C52" s="6"/>
      <c r="D52" s="146"/>
      <c r="E52" s="40"/>
      <c r="F52" s="59"/>
    </row>
    <row r="53" spans="1:17" s="239" customFormat="1" x14ac:dyDescent="0.2">
      <c r="A53" s="211"/>
      <c r="B53" s="212" t="s">
        <v>492</v>
      </c>
      <c r="C53" s="6" t="s">
        <v>254</v>
      </c>
      <c r="D53" s="146">
        <v>4</v>
      </c>
      <c r="E53" s="40"/>
      <c r="F53" s="59">
        <f>D53*E53</f>
        <v>0</v>
      </c>
    </row>
    <row r="54" spans="1:17" s="251" customFormat="1" x14ac:dyDescent="0.2">
      <c r="A54" s="211"/>
      <c r="B54" s="212"/>
      <c r="C54" s="6"/>
      <c r="D54" s="146"/>
      <c r="E54" s="40"/>
      <c r="F54" s="59"/>
      <c r="G54" s="248"/>
      <c r="H54" s="248"/>
      <c r="I54" s="248"/>
      <c r="J54" s="250"/>
      <c r="K54" s="250"/>
      <c r="L54" s="250"/>
      <c r="M54" s="250"/>
      <c r="N54" s="250"/>
      <c r="O54" s="250"/>
      <c r="P54" s="250"/>
      <c r="Q54" s="250"/>
    </row>
    <row r="55" spans="1:17" s="239" customFormat="1" ht="13.5" customHeight="1" x14ac:dyDescent="0.2">
      <c r="A55" s="211" t="s">
        <v>494</v>
      </c>
      <c r="B55" s="212" t="s">
        <v>495</v>
      </c>
      <c r="C55" s="6"/>
      <c r="D55" s="146"/>
      <c r="E55" s="40"/>
      <c r="F55" s="59"/>
    </row>
    <row r="56" spans="1:17" s="239" customFormat="1" ht="12.75" customHeight="1" x14ac:dyDescent="0.2">
      <c r="A56" s="211"/>
      <c r="B56" s="212" t="s">
        <v>496</v>
      </c>
      <c r="C56" s="6"/>
      <c r="D56" s="146"/>
      <c r="E56" s="40"/>
      <c r="F56" s="59"/>
    </row>
    <row r="57" spans="1:17" s="239" customFormat="1" ht="14.25" customHeight="1" x14ac:dyDescent="0.2">
      <c r="A57" s="211"/>
      <c r="B57" s="212" t="s">
        <v>497</v>
      </c>
      <c r="C57" s="6"/>
      <c r="D57" s="146"/>
      <c r="E57" s="40"/>
      <c r="F57" s="59"/>
    </row>
    <row r="58" spans="1:17" s="239" customFormat="1" ht="13.5" customHeight="1" x14ac:dyDescent="0.2">
      <c r="A58" s="211"/>
      <c r="B58" s="212" t="s">
        <v>498</v>
      </c>
      <c r="C58" s="6" t="s">
        <v>11</v>
      </c>
      <c r="D58" s="146">
        <v>15</v>
      </c>
      <c r="E58" s="40"/>
      <c r="F58" s="59">
        <f>D58*E58</f>
        <v>0</v>
      </c>
    </row>
    <row r="59" spans="1:17" s="256" customFormat="1" ht="11.25" customHeight="1" x14ac:dyDescent="0.2">
      <c r="A59" s="211"/>
      <c r="B59" s="212"/>
      <c r="C59" s="6"/>
      <c r="D59" s="146"/>
      <c r="E59" s="40"/>
      <c r="F59" s="59"/>
    </row>
    <row r="60" spans="1:17" s="239" customFormat="1" ht="15" customHeight="1" x14ac:dyDescent="0.2">
      <c r="A60" s="211" t="s">
        <v>499</v>
      </c>
      <c r="B60" s="212" t="s">
        <v>500</v>
      </c>
      <c r="C60" s="6"/>
      <c r="D60" s="146"/>
      <c r="E60" s="40"/>
      <c r="F60" s="59"/>
    </row>
    <row r="61" spans="1:17" s="239" customFormat="1" ht="12" customHeight="1" x14ac:dyDescent="0.2">
      <c r="A61" s="211"/>
      <c r="B61" s="212" t="s">
        <v>501</v>
      </c>
      <c r="C61" s="6"/>
      <c r="D61" s="146"/>
      <c r="E61" s="40"/>
      <c r="F61" s="59"/>
    </row>
    <row r="62" spans="1:17" s="239" customFormat="1" ht="15" customHeight="1" x14ac:dyDescent="0.2">
      <c r="A62" s="211"/>
      <c r="B62" s="212" t="s">
        <v>502</v>
      </c>
      <c r="C62" s="6"/>
      <c r="D62" s="146"/>
      <c r="E62" s="40"/>
      <c r="F62" s="59"/>
    </row>
    <row r="63" spans="1:17" s="239" customFormat="1" ht="12.75" customHeight="1" x14ac:dyDescent="0.2">
      <c r="A63" s="211"/>
      <c r="B63" s="212" t="s">
        <v>503</v>
      </c>
      <c r="C63" s="6"/>
      <c r="D63" s="146"/>
      <c r="E63" s="40"/>
      <c r="F63" s="59"/>
    </row>
    <row r="64" spans="1:17" s="239" customFormat="1" ht="13.5" customHeight="1" x14ac:dyDescent="0.2">
      <c r="A64" s="211"/>
      <c r="B64" s="212" t="s">
        <v>498</v>
      </c>
      <c r="C64" s="6" t="s">
        <v>11</v>
      </c>
      <c r="D64" s="146">
        <v>15</v>
      </c>
      <c r="E64" s="40"/>
      <c r="F64" s="59">
        <f>D64*E64</f>
        <v>0</v>
      </c>
    </row>
    <row r="65" spans="1:7" s="239" customFormat="1" ht="13.5" customHeight="1" x14ac:dyDescent="0.2">
      <c r="A65" s="211"/>
      <c r="B65" s="212"/>
      <c r="C65" s="6"/>
      <c r="D65" s="146"/>
      <c r="E65" s="40"/>
      <c r="F65" s="59"/>
    </row>
    <row r="66" spans="1:7" s="258" customFormat="1" x14ac:dyDescent="0.2">
      <c r="A66" s="211" t="s">
        <v>504</v>
      </c>
      <c r="B66" s="212" t="s">
        <v>505</v>
      </c>
      <c r="C66" s="6"/>
      <c r="D66" s="146"/>
      <c r="E66" s="40"/>
      <c r="F66" s="59"/>
    </row>
    <row r="67" spans="1:7" s="258" customFormat="1" ht="12.75" customHeight="1" x14ac:dyDescent="0.2">
      <c r="A67" s="211"/>
      <c r="B67" s="212" t="s">
        <v>506</v>
      </c>
      <c r="C67" s="6"/>
      <c r="D67" s="146"/>
      <c r="E67" s="40"/>
      <c r="F67" s="59"/>
    </row>
    <row r="68" spans="1:7" s="258" customFormat="1" ht="12.75" customHeight="1" x14ac:dyDescent="0.2">
      <c r="A68" s="211"/>
      <c r="B68" s="212" t="s">
        <v>507</v>
      </c>
      <c r="C68" s="6"/>
      <c r="D68" s="146"/>
      <c r="E68" s="40"/>
      <c r="F68" s="59"/>
    </row>
    <row r="69" spans="1:7" s="258" customFormat="1" ht="13.5" customHeight="1" x14ac:dyDescent="0.2">
      <c r="A69" s="211"/>
      <c r="B69" s="212" t="s">
        <v>508</v>
      </c>
      <c r="C69" s="6" t="s">
        <v>11</v>
      </c>
      <c r="D69" s="146">
        <v>4</v>
      </c>
      <c r="E69" s="40"/>
      <c r="F69" s="59">
        <f>D69*E69</f>
        <v>0</v>
      </c>
    </row>
    <row r="70" spans="1:7" s="239" customFormat="1" ht="13.5" customHeight="1" x14ac:dyDescent="0.2">
      <c r="A70" s="211"/>
      <c r="B70" s="212"/>
      <c r="C70" s="6"/>
      <c r="D70" s="146"/>
      <c r="E70" s="40"/>
      <c r="F70" s="59"/>
    </row>
    <row r="71" spans="1:7" s="239" customFormat="1" ht="38.25" x14ac:dyDescent="0.2">
      <c r="A71" s="211" t="s">
        <v>494</v>
      </c>
      <c r="B71" s="212" t="s">
        <v>509</v>
      </c>
      <c r="C71" s="6"/>
      <c r="D71" s="146"/>
      <c r="E71" s="40"/>
      <c r="F71" s="59"/>
      <c r="G71" s="237"/>
    </row>
    <row r="72" spans="1:7" s="239" customFormat="1" x14ac:dyDescent="0.2">
      <c r="A72" s="211"/>
      <c r="B72" s="212" t="s">
        <v>510</v>
      </c>
      <c r="C72" s="6" t="s">
        <v>18</v>
      </c>
      <c r="D72" s="146">
        <v>24</v>
      </c>
      <c r="E72" s="40"/>
      <c r="F72" s="59">
        <f>D72*E72</f>
        <v>0</v>
      </c>
    </row>
    <row r="73" spans="1:7" s="239" customFormat="1" x14ac:dyDescent="0.2">
      <c r="A73" s="211"/>
      <c r="B73" s="212" t="s">
        <v>511</v>
      </c>
      <c r="C73" s="6" t="s">
        <v>18</v>
      </c>
      <c r="D73" s="146">
        <v>18</v>
      </c>
      <c r="E73" s="40"/>
      <c r="F73" s="59">
        <f t="shared" ref="F73:F74" si="1">D73*E73</f>
        <v>0</v>
      </c>
    </row>
    <row r="74" spans="1:7" s="239" customFormat="1" x14ac:dyDescent="0.2">
      <c r="A74" s="211"/>
      <c r="B74" s="212" t="s">
        <v>512</v>
      </c>
      <c r="C74" s="6" t="s">
        <v>18</v>
      </c>
      <c r="D74" s="146">
        <v>148</v>
      </c>
      <c r="E74" s="40"/>
      <c r="F74" s="59">
        <f t="shared" si="1"/>
        <v>0</v>
      </c>
    </row>
    <row r="75" spans="1:7" s="256" customFormat="1" x14ac:dyDescent="0.2">
      <c r="A75" s="211"/>
      <c r="B75" s="212"/>
      <c r="C75" s="6"/>
      <c r="D75" s="146"/>
      <c r="E75" s="40"/>
      <c r="F75" s="59"/>
      <c r="G75" s="255"/>
    </row>
    <row r="76" spans="1:7" s="239" customFormat="1" ht="38.25" customHeight="1" x14ac:dyDescent="0.2">
      <c r="A76" s="211" t="s">
        <v>499</v>
      </c>
      <c r="B76" s="212" t="s">
        <v>513</v>
      </c>
      <c r="C76" s="6"/>
      <c r="D76" s="146"/>
      <c r="E76" s="40"/>
      <c r="F76" s="59"/>
      <c r="G76" s="237"/>
    </row>
    <row r="77" spans="1:7" s="239" customFormat="1" x14ac:dyDescent="0.2">
      <c r="A77" s="211"/>
      <c r="B77" s="212" t="s">
        <v>514</v>
      </c>
      <c r="C77" s="6" t="s">
        <v>11</v>
      </c>
      <c r="D77" s="146">
        <v>12</v>
      </c>
      <c r="E77" s="40"/>
      <c r="F77" s="59">
        <f t="shared" ref="F77:F82" si="2">D77*E77</f>
        <v>0</v>
      </c>
      <c r="G77" s="237"/>
    </row>
    <row r="78" spans="1:7" s="239" customFormat="1" x14ac:dyDescent="0.2">
      <c r="A78" s="211"/>
      <c r="B78" s="212" t="s">
        <v>515</v>
      </c>
      <c r="C78" s="6" t="s">
        <v>11</v>
      </c>
      <c r="D78" s="146">
        <v>1</v>
      </c>
      <c r="E78" s="40"/>
      <c r="F78" s="59">
        <f t="shared" si="2"/>
        <v>0</v>
      </c>
      <c r="G78" s="237"/>
    </row>
    <row r="79" spans="1:7" s="256" customFormat="1" x14ac:dyDescent="0.2">
      <c r="A79" s="211"/>
      <c r="B79" s="212"/>
      <c r="C79" s="6"/>
      <c r="D79" s="146"/>
      <c r="E79" s="40"/>
      <c r="F79" s="59"/>
      <c r="G79" s="255"/>
    </row>
    <row r="80" spans="1:7" s="239" customFormat="1" ht="25.5" x14ac:dyDescent="0.2">
      <c r="A80" s="211" t="s">
        <v>516</v>
      </c>
      <c r="B80" s="212" t="s">
        <v>517</v>
      </c>
      <c r="C80" s="6" t="s">
        <v>11</v>
      </c>
      <c r="D80" s="146">
        <v>2</v>
      </c>
      <c r="E80" s="40"/>
      <c r="F80" s="59">
        <f t="shared" si="2"/>
        <v>0</v>
      </c>
      <c r="G80" s="237"/>
    </row>
    <row r="81" spans="1:7" s="256" customFormat="1" x14ac:dyDescent="0.2">
      <c r="A81" s="211"/>
      <c r="B81" s="212"/>
      <c r="C81" s="6"/>
      <c r="D81" s="146"/>
      <c r="E81" s="40"/>
      <c r="F81" s="59"/>
      <c r="G81" s="255"/>
    </row>
    <row r="82" spans="1:7" s="239" customFormat="1" ht="38.25" x14ac:dyDescent="0.2">
      <c r="A82" s="211" t="s">
        <v>518</v>
      </c>
      <c r="B82" s="212" t="s">
        <v>519</v>
      </c>
      <c r="C82" s="6"/>
      <c r="D82" s="146">
        <v>0.4</v>
      </c>
      <c r="E82" s="40"/>
      <c r="F82" s="59">
        <f t="shared" si="2"/>
        <v>0</v>
      </c>
      <c r="G82" s="237"/>
    </row>
    <row r="83" spans="1:7" s="256" customFormat="1" x14ac:dyDescent="0.2">
      <c r="A83" s="211"/>
      <c r="B83" s="212"/>
      <c r="C83" s="6"/>
      <c r="D83" s="146"/>
      <c r="E83" s="40"/>
      <c r="F83" s="59"/>
      <c r="G83" s="255"/>
    </row>
    <row r="84" spans="1:7" s="239" customFormat="1" x14ac:dyDescent="0.2">
      <c r="A84" s="211" t="s">
        <v>520</v>
      </c>
      <c r="B84" s="212" t="s">
        <v>521</v>
      </c>
      <c r="C84" s="6"/>
      <c r="D84" s="146"/>
      <c r="E84" s="40"/>
      <c r="F84" s="59"/>
      <c r="G84" s="237"/>
    </row>
    <row r="85" spans="1:7" s="239" customFormat="1" x14ac:dyDescent="0.2">
      <c r="A85" s="211"/>
      <c r="B85" s="212" t="s">
        <v>522</v>
      </c>
      <c r="C85" s="6" t="s">
        <v>34</v>
      </c>
      <c r="D85" s="146">
        <v>120</v>
      </c>
      <c r="E85" s="40"/>
      <c r="F85" s="59">
        <f t="shared" ref="F85" si="3">D85*E85</f>
        <v>0</v>
      </c>
      <c r="G85" s="237"/>
    </row>
    <row r="86" spans="1:7" s="256" customFormat="1" x14ac:dyDescent="0.2">
      <c r="A86" s="211"/>
      <c r="B86" s="212"/>
      <c r="C86" s="6"/>
      <c r="D86" s="146"/>
      <c r="E86" s="40"/>
      <c r="F86" s="59"/>
      <c r="G86" s="255"/>
    </row>
    <row r="87" spans="1:7" s="239" customFormat="1" x14ac:dyDescent="0.2">
      <c r="A87" s="211" t="s">
        <v>523</v>
      </c>
      <c r="B87" s="212" t="s">
        <v>524</v>
      </c>
      <c r="C87" s="6"/>
      <c r="D87" s="146"/>
      <c r="E87" s="40"/>
      <c r="F87" s="59"/>
      <c r="G87" s="237"/>
    </row>
    <row r="88" spans="1:7" s="239" customFormat="1" x14ac:dyDescent="0.2">
      <c r="A88" s="211"/>
      <c r="B88" s="212" t="s">
        <v>525</v>
      </c>
      <c r="C88" s="6"/>
      <c r="D88" s="146"/>
      <c r="E88" s="40"/>
      <c r="F88" s="59"/>
      <c r="G88" s="237"/>
    </row>
    <row r="89" spans="1:7" s="239" customFormat="1" x14ac:dyDescent="0.2">
      <c r="A89" s="211"/>
      <c r="B89" s="212" t="s">
        <v>526</v>
      </c>
      <c r="C89" s="6" t="s">
        <v>11</v>
      </c>
      <c r="D89" s="146">
        <v>2</v>
      </c>
      <c r="E89" s="40"/>
      <c r="F89" s="59">
        <f t="shared" ref="F89" si="4">D89*E89</f>
        <v>0</v>
      </c>
      <c r="G89" s="237"/>
    </row>
    <row r="90" spans="1:7" s="256" customFormat="1" x14ac:dyDescent="0.2">
      <c r="A90" s="211"/>
      <c r="B90" s="212"/>
      <c r="C90" s="6"/>
      <c r="D90" s="146"/>
      <c r="E90" s="40"/>
      <c r="F90" s="59"/>
    </row>
    <row r="91" spans="1:7" s="239" customFormat="1" ht="27.75" customHeight="1" x14ac:dyDescent="0.2">
      <c r="A91" s="211" t="s">
        <v>527</v>
      </c>
      <c r="B91" s="212" t="s">
        <v>528</v>
      </c>
      <c r="C91" s="6"/>
      <c r="D91" s="146"/>
      <c r="E91" s="40"/>
      <c r="F91" s="59"/>
    </row>
    <row r="92" spans="1:7" s="239" customFormat="1" x14ac:dyDescent="0.2">
      <c r="A92" s="211"/>
      <c r="B92" s="212" t="s">
        <v>529</v>
      </c>
      <c r="C92" s="6" t="s">
        <v>11</v>
      </c>
      <c r="D92" s="146">
        <v>2</v>
      </c>
      <c r="E92" s="40"/>
      <c r="F92" s="59">
        <f t="shared" ref="F92" si="5">D92*E92</f>
        <v>0</v>
      </c>
    </row>
    <row r="93" spans="1:7" s="256" customFormat="1" x14ac:dyDescent="0.2">
      <c r="A93" s="211"/>
      <c r="B93" s="212"/>
      <c r="C93" s="6"/>
      <c r="D93" s="146"/>
      <c r="E93" s="40"/>
      <c r="F93" s="59"/>
    </row>
    <row r="94" spans="1:7" s="261" customFormat="1" ht="25.5" x14ac:dyDescent="0.2">
      <c r="A94" s="211" t="s">
        <v>530</v>
      </c>
      <c r="B94" s="212" t="s">
        <v>531</v>
      </c>
      <c r="C94" s="6"/>
      <c r="D94" s="146"/>
      <c r="E94" s="40"/>
      <c r="F94" s="59"/>
    </row>
    <row r="95" spans="1:7" s="261" customFormat="1" x14ac:dyDescent="0.2">
      <c r="A95" s="211"/>
      <c r="B95" s="212" t="s">
        <v>510</v>
      </c>
      <c r="C95" s="6" t="s">
        <v>18</v>
      </c>
      <c r="D95" s="146">
        <v>24</v>
      </c>
      <c r="E95" s="40"/>
      <c r="F95" s="59">
        <f t="shared" ref="F95:F97" si="6">D95*E95</f>
        <v>0</v>
      </c>
    </row>
    <row r="96" spans="1:7" s="261" customFormat="1" x14ac:dyDescent="0.2">
      <c r="A96" s="211"/>
      <c r="B96" s="212" t="s">
        <v>511</v>
      </c>
      <c r="C96" s="6" t="s">
        <v>18</v>
      </c>
      <c r="D96" s="146">
        <v>18</v>
      </c>
      <c r="E96" s="40"/>
      <c r="F96" s="59">
        <f t="shared" si="6"/>
        <v>0</v>
      </c>
    </row>
    <row r="97" spans="1:6" s="261" customFormat="1" x14ac:dyDescent="0.2">
      <c r="A97" s="211"/>
      <c r="B97" s="212" t="s">
        <v>512</v>
      </c>
      <c r="C97" s="6" t="s">
        <v>18</v>
      </c>
      <c r="D97" s="146">
        <v>148</v>
      </c>
      <c r="E97" s="40"/>
      <c r="F97" s="59">
        <f t="shared" si="6"/>
        <v>0</v>
      </c>
    </row>
    <row r="98" spans="1:6" s="260" customFormat="1" x14ac:dyDescent="0.2">
      <c r="A98" s="211"/>
      <c r="B98" s="212"/>
      <c r="C98" s="6"/>
      <c r="D98" s="146"/>
      <c r="E98" s="40"/>
      <c r="F98" s="59"/>
    </row>
    <row r="99" spans="1:6" s="261" customFormat="1" ht="13.5" customHeight="1" x14ac:dyDescent="0.2">
      <c r="A99" s="211" t="s">
        <v>504</v>
      </c>
      <c r="B99" s="212" t="s">
        <v>532</v>
      </c>
      <c r="C99" s="6"/>
      <c r="D99" s="146"/>
      <c r="E99" s="40"/>
      <c r="F99" s="59"/>
    </row>
    <row r="100" spans="1:6" s="261" customFormat="1" x14ac:dyDescent="0.2">
      <c r="A100" s="211"/>
      <c r="B100" s="212" t="s">
        <v>533</v>
      </c>
      <c r="C100" s="6"/>
      <c r="D100" s="146"/>
      <c r="E100" s="40"/>
      <c r="F100" s="59"/>
    </row>
    <row r="101" spans="1:6" s="261" customFormat="1" x14ac:dyDescent="0.2">
      <c r="A101" s="211"/>
      <c r="B101" s="212" t="s">
        <v>534</v>
      </c>
      <c r="C101" s="6"/>
      <c r="D101" s="146"/>
      <c r="E101" s="40"/>
      <c r="F101" s="59"/>
    </row>
    <row r="102" spans="1:6" s="261" customFormat="1" x14ac:dyDescent="0.2">
      <c r="A102" s="211"/>
      <c r="B102" s="212" t="s">
        <v>535</v>
      </c>
      <c r="C102" s="6"/>
      <c r="D102" s="146"/>
      <c r="E102" s="40"/>
      <c r="F102" s="59"/>
    </row>
    <row r="103" spans="1:6" s="261" customFormat="1" x14ac:dyDescent="0.2">
      <c r="A103" s="211"/>
      <c r="B103" s="212" t="s">
        <v>510</v>
      </c>
      <c r="C103" s="6" t="s">
        <v>18</v>
      </c>
      <c r="D103" s="146">
        <v>24</v>
      </c>
      <c r="E103" s="40"/>
      <c r="F103" s="59">
        <f t="shared" ref="F103:F105" si="7">D103*E103</f>
        <v>0</v>
      </c>
    </row>
    <row r="104" spans="1:6" s="253" customFormat="1" x14ac:dyDescent="0.2">
      <c r="A104" s="211"/>
      <c r="B104" s="212" t="s">
        <v>511</v>
      </c>
      <c r="C104" s="6" t="s">
        <v>18</v>
      </c>
      <c r="D104" s="146">
        <v>18</v>
      </c>
      <c r="E104" s="40"/>
      <c r="F104" s="59">
        <f t="shared" si="7"/>
        <v>0</v>
      </c>
    </row>
    <row r="105" spans="1:6" s="253" customFormat="1" x14ac:dyDescent="0.2">
      <c r="A105" s="211"/>
      <c r="B105" s="212" t="s">
        <v>512</v>
      </c>
      <c r="C105" s="6" t="s">
        <v>18</v>
      </c>
      <c r="D105" s="146">
        <v>148</v>
      </c>
      <c r="E105" s="40"/>
      <c r="F105" s="59">
        <f t="shared" si="7"/>
        <v>0</v>
      </c>
    </row>
    <row r="106" spans="1:6" s="256" customFormat="1" x14ac:dyDescent="0.2">
      <c r="A106" s="211"/>
      <c r="B106" s="212"/>
      <c r="C106" s="6"/>
      <c r="D106" s="146"/>
      <c r="E106" s="40"/>
      <c r="F106" s="59"/>
    </row>
    <row r="107" spans="1:6" s="253" customFormat="1" x14ac:dyDescent="0.2">
      <c r="A107" s="211" t="s">
        <v>536</v>
      </c>
      <c r="B107" s="212" t="s">
        <v>537</v>
      </c>
      <c r="C107" s="6"/>
      <c r="D107" s="146"/>
      <c r="E107" s="40"/>
      <c r="F107" s="59"/>
    </row>
    <row r="108" spans="1:6" s="253" customFormat="1" ht="25.5" x14ac:dyDescent="0.2">
      <c r="A108" s="211"/>
      <c r="B108" s="212" t="s">
        <v>538</v>
      </c>
      <c r="C108" s="6"/>
      <c r="D108" s="146"/>
      <c r="E108" s="40"/>
      <c r="F108" s="59"/>
    </row>
    <row r="109" spans="1:6" s="253" customFormat="1" x14ac:dyDescent="0.2">
      <c r="A109" s="211"/>
      <c r="B109" s="212" t="s">
        <v>539</v>
      </c>
      <c r="C109" s="6"/>
      <c r="D109" s="146"/>
      <c r="E109" s="40"/>
      <c r="F109" s="59"/>
    </row>
    <row r="110" spans="1:6" s="253" customFormat="1" x14ac:dyDescent="0.2">
      <c r="A110" s="211"/>
      <c r="B110" s="212" t="s">
        <v>540</v>
      </c>
      <c r="C110" s="6" t="s">
        <v>18</v>
      </c>
      <c r="D110" s="146">
        <v>24</v>
      </c>
      <c r="E110" s="40"/>
      <c r="F110" s="59">
        <f t="shared" ref="F110:F112" si="8">D110*E110</f>
        <v>0</v>
      </c>
    </row>
    <row r="111" spans="1:6" s="253" customFormat="1" x14ac:dyDescent="0.2">
      <c r="A111" s="211"/>
      <c r="B111" s="212" t="s">
        <v>541</v>
      </c>
      <c r="C111" s="6" t="s">
        <v>18</v>
      </c>
      <c r="D111" s="146">
        <v>18</v>
      </c>
      <c r="E111" s="40"/>
      <c r="F111" s="59">
        <f t="shared" si="8"/>
        <v>0</v>
      </c>
    </row>
    <row r="112" spans="1:6" s="253" customFormat="1" x14ac:dyDescent="0.2">
      <c r="A112" s="211"/>
      <c r="B112" s="212" t="s">
        <v>542</v>
      </c>
      <c r="C112" s="6" t="s">
        <v>18</v>
      </c>
      <c r="D112" s="146">
        <v>120</v>
      </c>
      <c r="E112" s="40"/>
      <c r="F112" s="59">
        <f t="shared" si="8"/>
        <v>0</v>
      </c>
    </row>
    <row r="113" spans="1:6" s="253" customFormat="1" x14ac:dyDescent="0.2">
      <c r="A113" s="211"/>
      <c r="B113" s="212" t="s">
        <v>543</v>
      </c>
      <c r="C113" s="6"/>
      <c r="D113" s="146"/>
      <c r="E113" s="40"/>
      <c r="F113" s="59"/>
    </row>
    <row r="114" spans="1:6" s="253" customFormat="1" x14ac:dyDescent="0.2">
      <c r="A114" s="211"/>
      <c r="B114" s="212" t="s">
        <v>544</v>
      </c>
      <c r="C114" s="6"/>
      <c r="D114" s="146"/>
      <c r="E114" s="40"/>
      <c r="F114" s="59"/>
    </row>
    <row r="115" spans="1:6" s="253" customFormat="1" x14ac:dyDescent="0.2">
      <c r="A115" s="211"/>
      <c r="B115" s="212" t="s">
        <v>545</v>
      </c>
      <c r="C115" s="6"/>
      <c r="D115" s="146"/>
      <c r="E115" s="40"/>
      <c r="F115" s="59"/>
    </row>
    <row r="116" spans="1:6" s="260" customFormat="1" x14ac:dyDescent="0.2">
      <c r="A116" s="211"/>
      <c r="B116" s="212"/>
      <c r="C116" s="6"/>
      <c r="D116" s="146"/>
      <c r="E116" s="40"/>
      <c r="F116" s="59"/>
    </row>
    <row r="117" spans="1:6" s="253" customFormat="1" x14ac:dyDescent="0.2">
      <c r="A117" s="211" t="s">
        <v>546</v>
      </c>
      <c r="B117" s="212" t="s">
        <v>547</v>
      </c>
      <c r="C117" s="6"/>
      <c r="D117" s="146"/>
      <c r="E117" s="40"/>
      <c r="F117" s="59"/>
    </row>
    <row r="118" spans="1:6" s="253" customFormat="1" x14ac:dyDescent="0.2">
      <c r="A118" s="211"/>
      <c r="B118" s="212" t="s">
        <v>548</v>
      </c>
      <c r="C118" s="6" t="s">
        <v>464</v>
      </c>
      <c r="D118" s="146">
        <v>1</v>
      </c>
      <c r="E118" s="40"/>
      <c r="F118" s="59">
        <f t="shared" ref="F118" si="9">D118*E118</f>
        <v>0</v>
      </c>
    </row>
    <row r="119" spans="1:6" s="253" customFormat="1" x14ac:dyDescent="0.2">
      <c r="A119" s="211" t="s">
        <v>5</v>
      </c>
      <c r="B119" s="212" t="s">
        <v>549</v>
      </c>
      <c r="C119" s="6"/>
      <c r="D119" s="146"/>
      <c r="E119" s="40"/>
      <c r="F119" s="59"/>
    </row>
    <row r="120" spans="1:6" s="253" customFormat="1" x14ac:dyDescent="0.2">
      <c r="A120" s="211"/>
      <c r="B120" s="212" t="s">
        <v>550</v>
      </c>
      <c r="C120" s="6"/>
      <c r="D120" s="146"/>
      <c r="E120" s="40"/>
      <c r="F120" s="59"/>
    </row>
    <row r="121" spans="1:6" s="253" customFormat="1" x14ac:dyDescent="0.2">
      <c r="A121" s="211"/>
      <c r="B121" s="212" t="s">
        <v>551</v>
      </c>
      <c r="C121" s="6"/>
      <c r="D121" s="146"/>
      <c r="E121" s="40"/>
      <c r="F121" s="59"/>
    </row>
    <row r="122" spans="1:6" s="253" customFormat="1" x14ac:dyDescent="0.2">
      <c r="A122" s="211" t="s">
        <v>7</v>
      </c>
      <c r="B122" s="212" t="s">
        <v>552</v>
      </c>
      <c r="C122" s="6"/>
      <c r="D122" s="146"/>
      <c r="E122" s="40"/>
      <c r="F122" s="59"/>
    </row>
    <row r="123" spans="1:6" s="256" customFormat="1" x14ac:dyDescent="0.2">
      <c r="A123" s="211"/>
      <c r="B123" s="212"/>
      <c r="C123" s="6"/>
      <c r="D123" s="146"/>
      <c r="E123" s="40"/>
      <c r="F123" s="59"/>
    </row>
    <row r="124" spans="1:6" s="261" customFormat="1" x14ac:dyDescent="0.2">
      <c r="A124" s="211" t="s">
        <v>553</v>
      </c>
      <c r="B124" s="212" t="s">
        <v>554</v>
      </c>
      <c r="C124" s="6"/>
      <c r="D124" s="146"/>
      <c r="E124" s="40"/>
      <c r="F124" s="59"/>
    </row>
    <row r="125" spans="1:6" s="261" customFormat="1" x14ac:dyDescent="0.2">
      <c r="A125" s="211"/>
      <c r="B125" s="212" t="s">
        <v>555</v>
      </c>
      <c r="C125" s="6" t="s">
        <v>556</v>
      </c>
      <c r="D125" s="146">
        <v>1</v>
      </c>
      <c r="E125" s="40"/>
      <c r="F125" s="59">
        <f t="shared" ref="F125" si="10">D125*E125</f>
        <v>0</v>
      </c>
    </row>
    <row r="126" spans="1:6" s="260" customFormat="1" x14ac:dyDescent="0.2">
      <c r="A126" s="211"/>
      <c r="B126" s="212"/>
      <c r="C126" s="6"/>
      <c r="D126" s="146"/>
      <c r="E126" s="40"/>
      <c r="F126" s="59"/>
    </row>
    <row r="127" spans="1:6" s="261" customFormat="1" x14ac:dyDescent="0.2">
      <c r="A127" s="211" t="s">
        <v>557</v>
      </c>
      <c r="B127" s="212" t="s">
        <v>558</v>
      </c>
      <c r="C127" s="6"/>
      <c r="D127" s="146"/>
      <c r="E127" s="40"/>
      <c r="F127" s="59"/>
    </row>
    <row r="128" spans="1:6" s="261" customFormat="1" x14ac:dyDescent="0.2">
      <c r="A128" s="211"/>
      <c r="B128" s="212" t="s">
        <v>555</v>
      </c>
      <c r="C128" s="6" t="s">
        <v>556</v>
      </c>
      <c r="D128" s="146">
        <v>1</v>
      </c>
      <c r="E128" s="40"/>
      <c r="F128" s="59">
        <f t="shared" ref="F128" si="11">D128*E128</f>
        <v>0</v>
      </c>
    </row>
    <row r="129" spans="1:6" s="260" customFormat="1" x14ac:dyDescent="0.2">
      <c r="A129" s="211"/>
      <c r="B129" s="212"/>
      <c r="C129" s="6"/>
      <c r="D129" s="146"/>
      <c r="E129" s="40"/>
      <c r="F129" s="59"/>
    </row>
    <row r="130" spans="1:6" s="261" customFormat="1" x14ac:dyDescent="0.2">
      <c r="A130" s="211" t="s">
        <v>559</v>
      </c>
      <c r="B130" s="212" t="s">
        <v>560</v>
      </c>
      <c r="C130" s="6" t="s">
        <v>556</v>
      </c>
      <c r="D130" s="146">
        <v>1</v>
      </c>
      <c r="E130" s="40"/>
      <c r="F130" s="59">
        <f t="shared" ref="F130" si="12">D130*E130</f>
        <v>0</v>
      </c>
    </row>
    <row r="131" spans="1:6" s="261" customFormat="1" x14ac:dyDescent="0.2">
      <c r="A131" s="211"/>
      <c r="B131" s="212" t="s">
        <v>561</v>
      </c>
      <c r="C131" s="6"/>
      <c r="D131" s="146"/>
      <c r="E131" s="40"/>
      <c r="F131" s="59"/>
    </row>
    <row r="132" spans="1:6" s="260" customFormat="1" x14ac:dyDescent="0.2">
      <c r="A132" s="211"/>
      <c r="B132" s="212"/>
      <c r="C132" s="6"/>
      <c r="D132" s="146"/>
      <c r="E132" s="40"/>
      <c r="F132" s="59"/>
    </row>
    <row r="133" spans="1:6" s="261" customFormat="1" x14ac:dyDescent="0.2">
      <c r="A133" s="211" t="s">
        <v>562</v>
      </c>
      <c r="B133" s="212" t="s">
        <v>563</v>
      </c>
      <c r="C133" s="6"/>
      <c r="D133" s="146"/>
      <c r="E133" s="40"/>
      <c r="F133" s="59"/>
    </row>
    <row r="134" spans="1:6" s="261" customFormat="1" x14ac:dyDescent="0.2">
      <c r="A134" s="211"/>
      <c r="B134" s="212" t="s">
        <v>564</v>
      </c>
      <c r="C134" s="6" t="s">
        <v>556</v>
      </c>
      <c r="D134" s="146">
        <v>1</v>
      </c>
      <c r="E134" s="40"/>
      <c r="F134" s="59">
        <f t="shared" ref="F134" si="13">D134*E134</f>
        <v>0</v>
      </c>
    </row>
    <row r="135" spans="1:6" s="260" customFormat="1" x14ac:dyDescent="0.2">
      <c r="A135" s="211"/>
      <c r="B135" s="212"/>
      <c r="C135" s="6"/>
      <c r="D135" s="146"/>
      <c r="E135" s="40"/>
      <c r="F135" s="59"/>
    </row>
    <row r="136" spans="1:6" s="253" customFormat="1" x14ac:dyDescent="0.2">
      <c r="A136" s="211" t="s">
        <v>565</v>
      </c>
      <c r="B136" s="212" t="s">
        <v>566</v>
      </c>
      <c r="C136" s="6" t="s">
        <v>556</v>
      </c>
      <c r="D136" s="146">
        <v>1</v>
      </c>
      <c r="E136" s="40"/>
      <c r="F136" s="59">
        <f t="shared" ref="F136" si="14">D136*E136</f>
        <v>0</v>
      </c>
    </row>
    <row r="137" spans="1:6" s="253" customFormat="1" x14ac:dyDescent="0.2">
      <c r="A137" s="211"/>
      <c r="B137" s="212" t="s">
        <v>567</v>
      </c>
      <c r="C137" s="6"/>
      <c r="D137" s="146"/>
      <c r="E137" s="40"/>
      <c r="F137" s="59"/>
    </row>
    <row r="138" spans="1:6" s="253" customFormat="1" x14ac:dyDescent="0.2">
      <c r="A138" s="211"/>
      <c r="B138" s="212" t="s">
        <v>568</v>
      </c>
      <c r="C138" s="6"/>
      <c r="D138" s="146"/>
      <c r="E138" s="40"/>
      <c r="F138" s="59"/>
    </row>
    <row r="139" spans="1:6" s="253" customFormat="1" x14ac:dyDescent="0.2">
      <c r="A139" s="211"/>
      <c r="B139" s="212" t="s">
        <v>569</v>
      </c>
      <c r="C139" s="6"/>
      <c r="D139" s="146"/>
      <c r="E139" s="40"/>
      <c r="F139" s="59"/>
    </row>
    <row r="140" spans="1:6" s="253" customFormat="1" x14ac:dyDescent="0.2">
      <c r="A140" s="211"/>
      <c r="B140" s="212" t="s">
        <v>570</v>
      </c>
      <c r="C140" s="6"/>
      <c r="D140" s="146"/>
      <c r="E140" s="40"/>
      <c r="F140" s="59"/>
    </row>
    <row r="141" spans="1:6" s="253" customFormat="1" x14ac:dyDescent="0.2">
      <c r="A141" s="211"/>
      <c r="B141" s="212" t="s">
        <v>571</v>
      </c>
      <c r="C141" s="6"/>
      <c r="D141" s="146"/>
      <c r="E141" s="40"/>
      <c r="F141" s="59"/>
    </row>
    <row r="142" spans="1:6" s="253" customFormat="1" ht="13.5" thickBot="1" x14ac:dyDescent="0.25">
      <c r="A142" s="211"/>
      <c r="B142" s="212" t="s">
        <v>572</v>
      </c>
      <c r="C142" s="6"/>
      <c r="D142" s="146"/>
      <c r="E142" s="40"/>
      <c r="F142" s="59"/>
    </row>
    <row r="143" spans="1:6" s="9" customFormat="1" ht="13.5" thickBot="1" x14ac:dyDescent="0.25">
      <c r="A143" s="267"/>
      <c r="B143" s="266" t="s">
        <v>573</v>
      </c>
      <c r="C143" s="5"/>
      <c r="D143" s="26"/>
      <c r="E143" s="7"/>
      <c r="F143" s="78">
        <f>SUM(F9:F142)</f>
        <v>0</v>
      </c>
    </row>
    <row r="144" spans="1:6" s="239" customFormat="1" x14ac:dyDescent="0.2">
      <c r="A144" s="252"/>
      <c r="B144" s="259"/>
      <c r="C144" s="253"/>
      <c r="D144" s="253"/>
      <c r="E144" s="253"/>
      <c r="F144" s="253"/>
    </row>
    <row r="145" spans="1:6" s="256" customFormat="1" ht="11.25" customHeight="1" x14ac:dyDescent="0.2">
      <c r="A145" s="255"/>
      <c r="C145" s="255"/>
      <c r="D145" s="257"/>
    </row>
    <row r="147" spans="1:6" s="262" customFormat="1" ht="15.75" x14ac:dyDescent="0.25">
      <c r="A147" s="303" t="s">
        <v>574</v>
      </c>
      <c r="B147" s="304" t="s">
        <v>575</v>
      </c>
      <c r="C147" s="304"/>
      <c r="D147" s="304"/>
      <c r="E147" s="304"/>
      <c r="F147" s="305"/>
    </row>
    <row r="149" spans="1:6" ht="38.25" customHeight="1" x14ac:dyDescent="0.2">
      <c r="A149" s="211" t="s">
        <v>257</v>
      </c>
      <c r="B149" s="212" t="s">
        <v>576</v>
      </c>
      <c r="C149" s="6"/>
      <c r="D149" s="146"/>
      <c r="E149" s="40"/>
      <c r="F149" s="59"/>
    </row>
    <row r="150" spans="1:6" ht="38.25" x14ac:dyDescent="0.2">
      <c r="A150" s="211"/>
      <c r="B150" s="212" t="s">
        <v>577</v>
      </c>
      <c r="C150" s="6"/>
      <c r="D150" s="146"/>
      <c r="E150" s="40"/>
      <c r="F150" s="59"/>
    </row>
    <row r="151" spans="1:6" x14ac:dyDescent="0.2">
      <c r="A151" s="211"/>
      <c r="B151" s="212" t="s">
        <v>578</v>
      </c>
      <c r="C151" s="6"/>
      <c r="D151" s="146"/>
      <c r="E151" s="40"/>
      <c r="F151" s="59"/>
    </row>
    <row r="152" spans="1:6" x14ac:dyDescent="0.2">
      <c r="A152" s="211"/>
      <c r="B152" s="212" t="s">
        <v>579</v>
      </c>
      <c r="C152" s="6"/>
      <c r="D152" s="146"/>
      <c r="E152" s="40"/>
      <c r="F152" s="59"/>
    </row>
    <row r="153" spans="1:6" x14ac:dyDescent="0.2">
      <c r="A153" s="211"/>
      <c r="B153" s="212" t="s">
        <v>580</v>
      </c>
      <c r="C153" s="6"/>
      <c r="D153" s="146"/>
      <c r="E153" s="40"/>
      <c r="F153" s="59"/>
    </row>
    <row r="154" spans="1:6" x14ac:dyDescent="0.2">
      <c r="A154" s="211"/>
      <c r="B154" s="212" t="s">
        <v>581</v>
      </c>
      <c r="C154" s="6"/>
      <c r="D154" s="146"/>
      <c r="E154" s="40"/>
      <c r="F154" s="59"/>
    </row>
    <row r="155" spans="1:6" ht="16.5" customHeight="1" x14ac:dyDescent="0.2">
      <c r="A155" s="211"/>
      <c r="B155" s="212" t="s">
        <v>582</v>
      </c>
      <c r="C155" s="6" t="s">
        <v>583</v>
      </c>
      <c r="D155" s="146">
        <v>1</v>
      </c>
      <c r="E155" s="40"/>
      <c r="F155" s="59">
        <f>D155*E155</f>
        <v>0</v>
      </c>
    </row>
    <row r="156" spans="1:6" ht="77.25" customHeight="1" x14ac:dyDescent="0.2">
      <c r="A156" s="211" t="s">
        <v>5</v>
      </c>
      <c r="B156" s="212" t="s">
        <v>584</v>
      </c>
      <c r="C156" s="6"/>
      <c r="D156" s="146"/>
      <c r="E156" s="40"/>
      <c r="F156" s="59"/>
    </row>
    <row r="157" spans="1:6" x14ac:dyDescent="0.2">
      <c r="A157" s="211"/>
      <c r="B157" s="212" t="s">
        <v>585</v>
      </c>
      <c r="C157" s="6"/>
      <c r="D157" s="146"/>
      <c r="E157" s="40"/>
      <c r="F157" s="59"/>
    </row>
    <row r="158" spans="1:6" x14ac:dyDescent="0.2">
      <c r="A158" s="211"/>
      <c r="B158" s="212" t="s">
        <v>586</v>
      </c>
      <c r="C158" s="6"/>
      <c r="D158" s="146"/>
      <c r="E158" s="40"/>
      <c r="F158" s="59"/>
    </row>
    <row r="159" spans="1:6" x14ac:dyDescent="0.2">
      <c r="A159" s="211"/>
      <c r="B159" s="212" t="s">
        <v>587</v>
      </c>
      <c r="C159" s="6"/>
      <c r="D159" s="146"/>
      <c r="E159" s="40"/>
      <c r="F159" s="59"/>
    </row>
    <row r="160" spans="1:6" x14ac:dyDescent="0.2">
      <c r="A160" s="211"/>
      <c r="B160" s="212" t="s">
        <v>588</v>
      </c>
      <c r="C160" s="6"/>
      <c r="D160" s="146"/>
      <c r="E160" s="40"/>
      <c r="F160" s="59"/>
    </row>
    <row r="161" spans="1:6" x14ac:dyDescent="0.2">
      <c r="A161" s="211"/>
      <c r="B161" s="212" t="s">
        <v>589</v>
      </c>
      <c r="C161" s="6"/>
      <c r="D161" s="146"/>
      <c r="E161" s="40"/>
      <c r="F161" s="59"/>
    </row>
    <row r="162" spans="1:6" x14ac:dyDescent="0.2">
      <c r="A162" s="211"/>
      <c r="B162" s="212" t="s">
        <v>590</v>
      </c>
      <c r="C162" s="6"/>
      <c r="D162" s="146"/>
      <c r="E162" s="40"/>
      <c r="F162" s="59"/>
    </row>
    <row r="163" spans="1:6" x14ac:dyDescent="0.2">
      <c r="A163" s="211"/>
      <c r="B163" s="212" t="s">
        <v>591</v>
      </c>
      <c r="C163" s="6"/>
      <c r="D163" s="146"/>
      <c r="E163" s="40"/>
      <c r="F163" s="59"/>
    </row>
    <row r="164" spans="1:6" x14ac:dyDescent="0.2">
      <c r="A164" s="211"/>
      <c r="B164" s="212" t="s">
        <v>592</v>
      </c>
      <c r="C164" s="6"/>
      <c r="D164" s="146"/>
      <c r="E164" s="40"/>
      <c r="F164" s="59"/>
    </row>
    <row r="165" spans="1:6" x14ac:dyDescent="0.2">
      <c r="A165" s="211"/>
      <c r="B165" s="212" t="s">
        <v>593</v>
      </c>
      <c r="C165" s="6"/>
      <c r="D165" s="146"/>
      <c r="E165" s="40"/>
      <c r="F165" s="59"/>
    </row>
    <row r="166" spans="1:6" ht="14.25" x14ac:dyDescent="0.2">
      <c r="A166" s="211"/>
      <c r="B166" s="212" t="s">
        <v>594</v>
      </c>
      <c r="C166" s="6"/>
      <c r="D166" s="146"/>
      <c r="E166" s="40"/>
      <c r="F166" s="59"/>
    </row>
    <row r="167" spans="1:6" x14ac:dyDescent="0.2">
      <c r="A167" s="211"/>
      <c r="B167" s="212" t="s">
        <v>595</v>
      </c>
      <c r="C167" s="6"/>
      <c r="D167" s="146"/>
      <c r="E167" s="40"/>
      <c r="F167" s="59"/>
    </row>
    <row r="168" spans="1:6" x14ac:dyDescent="0.2">
      <c r="A168" s="211"/>
      <c r="B168" s="212" t="s">
        <v>596</v>
      </c>
      <c r="C168" s="6"/>
      <c r="D168" s="146"/>
      <c r="E168" s="40"/>
      <c r="F168" s="59"/>
    </row>
    <row r="169" spans="1:6" x14ac:dyDescent="0.2">
      <c r="A169" s="211"/>
      <c r="B169" s="212" t="s">
        <v>597</v>
      </c>
      <c r="C169" s="6"/>
      <c r="D169" s="146"/>
      <c r="E169" s="40"/>
      <c r="F169" s="59"/>
    </row>
    <row r="170" spans="1:6" x14ac:dyDescent="0.2">
      <c r="A170" s="211"/>
      <c r="B170" s="212" t="s">
        <v>598</v>
      </c>
      <c r="C170" s="6"/>
      <c r="D170" s="146"/>
      <c r="E170" s="40"/>
      <c r="F170" s="59"/>
    </row>
    <row r="171" spans="1:6" ht="25.5" x14ac:dyDescent="0.2">
      <c r="A171" s="211"/>
      <c r="B171" s="212" t="s">
        <v>599</v>
      </c>
      <c r="C171" s="6"/>
      <c r="D171" s="146"/>
      <c r="E171" s="40"/>
      <c r="F171" s="59"/>
    </row>
    <row r="172" spans="1:6" x14ac:dyDescent="0.2">
      <c r="A172" s="211"/>
      <c r="B172" s="212" t="s">
        <v>600</v>
      </c>
      <c r="C172" s="6"/>
      <c r="D172" s="146"/>
      <c r="E172" s="40"/>
      <c r="F172" s="59"/>
    </row>
    <row r="173" spans="1:6" x14ac:dyDescent="0.2">
      <c r="A173" s="211"/>
      <c r="B173" s="212" t="s">
        <v>601</v>
      </c>
      <c r="C173" s="6"/>
      <c r="D173" s="146"/>
      <c r="E173" s="40"/>
      <c r="F173" s="59"/>
    </row>
    <row r="174" spans="1:6" x14ac:dyDescent="0.2">
      <c r="A174" s="211"/>
      <c r="B174" s="212" t="s">
        <v>602</v>
      </c>
      <c r="C174" s="6"/>
      <c r="D174" s="146"/>
      <c r="E174" s="40"/>
      <c r="F174" s="59"/>
    </row>
    <row r="175" spans="1:6" x14ac:dyDescent="0.2">
      <c r="A175" s="211"/>
      <c r="B175" s="212" t="s">
        <v>603</v>
      </c>
      <c r="C175" s="6"/>
      <c r="D175" s="146"/>
      <c r="E175" s="40"/>
      <c r="F175" s="59"/>
    </row>
    <row r="176" spans="1:6" x14ac:dyDescent="0.2">
      <c r="A176" s="211"/>
      <c r="B176" s="212"/>
      <c r="C176" s="6"/>
      <c r="D176" s="146"/>
      <c r="E176" s="40"/>
      <c r="F176" s="59"/>
    </row>
    <row r="177" spans="1:6" ht="102" x14ac:dyDescent="0.2">
      <c r="A177" s="211" t="s">
        <v>7</v>
      </c>
      <c r="B177" s="212" t="s">
        <v>604</v>
      </c>
      <c r="C177" s="6"/>
      <c r="D177" s="146"/>
      <c r="E177" s="40"/>
      <c r="F177" s="59"/>
    </row>
    <row r="178" spans="1:6" x14ac:dyDescent="0.2">
      <c r="A178" s="211"/>
      <c r="B178" s="212" t="s">
        <v>605</v>
      </c>
      <c r="C178" s="6"/>
      <c r="D178" s="146"/>
      <c r="E178" s="40"/>
      <c r="F178" s="59"/>
    </row>
    <row r="179" spans="1:6" ht="14.25" x14ac:dyDescent="0.2">
      <c r="A179" s="211"/>
      <c r="B179" s="212" t="s">
        <v>606</v>
      </c>
      <c r="C179" s="6"/>
      <c r="D179" s="146"/>
      <c r="E179" s="40"/>
      <c r="F179" s="59"/>
    </row>
    <row r="180" spans="1:6" x14ac:dyDescent="0.2">
      <c r="A180" s="211"/>
      <c r="B180" s="212" t="s">
        <v>607</v>
      </c>
      <c r="C180" s="6"/>
      <c r="D180" s="146"/>
      <c r="E180" s="40"/>
      <c r="F180" s="59"/>
    </row>
    <row r="181" spans="1:6" x14ac:dyDescent="0.2">
      <c r="A181" s="211"/>
      <c r="B181" s="212" t="s">
        <v>608</v>
      </c>
      <c r="C181" s="6"/>
      <c r="D181" s="146"/>
      <c r="E181" s="40"/>
      <c r="F181" s="59"/>
    </row>
    <row r="182" spans="1:6" x14ac:dyDescent="0.2">
      <c r="A182" s="211"/>
      <c r="B182" s="212" t="s">
        <v>609</v>
      </c>
      <c r="C182" s="6"/>
      <c r="D182" s="146"/>
      <c r="E182" s="40"/>
      <c r="F182" s="59"/>
    </row>
    <row r="183" spans="1:6" x14ac:dyDescent="0.2">
      <c r="A183" s="211"/>
      <c r="B183" s="212" t="s">
        <v>610</v>
      </c>
      <c r="C183" s="6"/>
      <c r="D183" s="146"/>
      <c r="E183" s="40"/>
      <c r="F183" s="59"/>
    </row>
    <row r="184" spans="1:6" x14ac:dyDescent="0.2">
      <c r="A184" s="211"/>
      <c r="B184" s="212" t="s">
        <v>611</v>
      </c>
      <c r="C184" s="6"/>
      <c r="D184" s="146"/>
      <c r="E184" s="40"/>
      <c r="F184" s="59"/>
    </row>
    <row r="185" spans="1:6" ht="12.75" customHeight="1" x14ac:dyDescent="0.2">
      <c r="A185" s="211"/>
      <c r="B185" s="212" t="s">
        <v>612</v>
      </c>
      <c r="C185" s="6"/>
      <c r="D185" s="146"/>
      <c r="E185" s="40"/>
      <c r="F185" s="59"/>
    </row>
    <row r="186" spans="1:6" ht="25.5" x14ac:dyDescent="0.2">
      <c r="A186" s="211"/>
      <c r="B186" s="212" t="s">
        <v>613</v>
      </c>
      <c r="C186" s="6"/>
      <c r="D186" s="146"/>
      <c r="E186" s="40"/>
      <c r="F186" s="59"/>
    </row>
    <row r="187" spans="1:6" x14ac:dyDescent="0.2">
      <c r="A187" s="211"/>
      <c r="B187" s="212"/>
      <c r="C187" s="6"/>
      <c r="D187" s="146"/>
      <c r="E187" s="40"/>
      <c r="F187" s="59"/>
    </row>
    <row r="188" spans="1:6" x14ac:dyDescent="0.2">
      <c r="A188" s="211" t="s">
        <v>258</v>
      </c>
      <c r="B188" s="212" t="s">
        <v>614</v>
      </c>
      <c r="C188" s="6"/>
      <c r="D188" s="146"/>
      <c r="E188" s="40"/>
      <c r="F188" s="59"/>
    </row>
    <row r="189" spans="1:6" x14ac:dyDescent="0.2">
      <c r="A189" s="211"/>
      <c r="B189" s="212" t="s">
        <v>615</v>
      </c>
      <c r="C189" s="6"/>
      <c r="D189" s="146"/>
      <c r="E189" s="40"/>
      <c r="F189" s="59"/>
    </row>
    <row r="190" spans="1:6" ht="53.25" customHeight="1" x14ac:dyDescent="0.2">
      <c r="A190" s="211" t="s">
        <v>5</v>
      </c>
      <c r="B190" s="212" t="s">
        <v>616</v>
      </c>
      <c r="C190" s="6"/>
      <c r="D190" s="146"/>
      <c r="E190" s="40"/>
      <c r="F190" s="59"/>
    </row>
    <row r="191" spans="1:6" x14ac:dyDescent="0.2">
      <c r="A191" s="211"/>
      <c r="B191" s="212" t="s">
        <v>617</v>
      </c>
      <c r="C191" s="6" t="s">
        <v>18</v>
      </c>
      <c r="D191" s="146">
        <v>4</v>
      </c>
      <c r="E191" s="40"/>
      <c r="F191" s="59">
        <f>D191*E191</f>
        <v>0</v>
      </c>
    </row>
    <row r="192" spans="1:6" ht="51.75" customHeight="1" x14ac:dyDescent="0.2">
      <c r="A192" s="211"/>
      <c r="B192" s="212" t="s">
        <v>618</v>
      </c>
      <c r="C192" s="6"/>
      <c r="D192" s="146"/>
      <c r="E192" s="40"/>
      <c r="F192" s="59"/>
    </row>
    <row r="193" spans="1:6" ht="8.25" customHeight="1" x14ac:dyDescent="0.2">
      <c r="A193" s="211"/>
      <c r="B193" s="212"/>
      <c r="C193" s="6"/>
      <c r="D193" s="146"/>
      <c r="E193" s="40"/>
      <c r="F193" s="59"/>
    </row>
    <row r="194" spans="1:6" x14ac:dyDescent="0.2">
      <c r="A194" s="211" t="s">
        <v>7</v>
      </c>
      <c r="B194" s="212" t="s">
        <v>619</v>
      </c>
      <c r="C194" s="6" t="s">
        <v>18</v>
      </c>
      <c r="D194" s="146">
        <v>4</v>
      </c>
      <c r="E194" s="40"/>
      <c r="F194" s="59">
        <f>D194*E194</f>
        <v>0</v>
      </c>
    </row>
    <row r="195" spans="1:6" ht="6.75" customHeight="1" x14ac:dyDescent="0.2">
      <c r="A195" s="211"/>
      <c r="B195" s="212"/>
      <c r="C195" s="6"/>
      <c r="D195" s="146"/>
      <c r="E195" s="40"/>
      <c r="F195" s="59"/>
    </row>
    <row r="196" spans="1:6" x14ac:dyDescent="0.2">
      <c r="A196" s="211" t="s">
        <v>8</v>
      </c>
      <c r="B196" s="212" t="s">
        <v>620</v>
      </c>
      <c r="C196" s="6" t="s">
        <v>34</v>
      </c>
      <c r="D196" s="146">
        <v>2</v>
      </c>
      <c r="E196" s="40"/>
      <c r="F196" s="59">
        <f>D196*E196</f>
        <v>0</v>
      </c>
    </row>
    <row r="197" spans="1:6" ht="6" customHeight="1" x14ac:dyDescent="0.2">
      <c r="A197" s="211"/>
      <c r="B197" s="212"/>
      <c r="C197" s="6"/>
      <c r="D197" s="146"/>
      <c r="E197" s="40"/>
      <c r="F197" s="59"/>
    </row>
    <row r="198" spans="1:6" x14ac:dyDescent="0.2">
      <c r="A198" s="211" t="s">
        <v>9</v>
      </c>
      <c r="B198" s="212" t="s">
        <v>621</v>
      </c>
      <c r="C198" s="6" t="s">
        <v>622</v>
      </c>
      <c r="D198" s="146">
        <v>1</v>
      </c>
      <c r="E198" s="40"/>
      <c r="F198" s="59">
        <f>D198*E198</f>
        <v>0</v>
      </c>
    </row>
    <row r="199" spans="1:6" ht="6.75" customHeight="1" x14ac:dyDescent="0.2">
      <c r="A199" s="211"/>
      <c r="B199" s="212"/>
      <c r="C199" s="6"/>
      <c r="D199" s="146"/>
      <c r="E199" s="40"/>
      <c r="F199" s="59"/>
    </row>
    <row r="200" spans="1:6" x14ac:dyDescent="0.2">
      <c r="A200" s="211" t="s">
        <v>10</v>
      </c>
      <c r="B200" s="212" t="s">
        <v>623</v>
      </c>
      <c r="C200" s="6" t="s">
        <v>622</v>
      </c>
      <c r="D200" s="146">
        <v>1</v>
      </c>
      <c r="E200" s="40"/>
      <c r="F200" s="59">
        <f>D200*E200</f>
        <v>0</v>
      </c>
    </row>
    <row r="201" spans="1:6" ht="6.75" customHeight="1" x14ac:dyDescent="0.2">
      <c r="A201" s="211"/>
      <c r="B201" s="212"/>
      <c r="C201" s="6"/>
      <c r="D201" s="146"/>
      <c r="E201" s="40"/>
      <c r="F201" s="59"/>
    </row>
    <row r="202" spans="1:6" ht="25.5" x14ac:dyDescent="0.2">
      <c r="A202" s="211" t="s">
        <v>624</v>
      </c>
      <c r="B202" s="212" t="s">
        <v>625</v>
      </c>
      <c r="C202" s="6" t="s">
        <v>622</v>
      </c>
      <c r="D202" s="146">
        <v>1</v>
      </c>
      <c r="E202" s="40"/>
      <c r="F202" s="59">
        <f>D202*E202</f>
        <v>0</v>
      </c>
    </row>
    <row r="203" spans="1:6" ht="9.75" customHeight="1" x14ac:dyDescent="0.2">
      <c r="A203" s="211"/>
      <c r="B203" s="212"/>
      <c r="C203" s="6"/>
      <c r="D203" s="146"/>
      <c r="E203" s="40"/>
      <c r="F203" s="59"/>
    </row>
    <row r="204" spans="1:6" ht="63.75" customHeight="1" x14ac:dyDescent="0.2">
      <c r="A204" s="211" t="s">
        <v>259</v>
      </c>
      <c r="B204" s="212" t="s">
        <v>626</v>
      </c>
      <c r="C204" s="6"/>
      <c r="D204" s="146"/>
      <c r="E204" s="40"/>
      <c r="F204" s="59"/>
    </row>
    <row r="205" spans="1:6" ht="15" x14ac:dyDescent="0.2">
      <c r="A205" s="211"/>
      <c r="B205" s="212" t="s">
        <v>627</v>
      </c>
      <c r="C205" s="6" t="s">
        <v>18</v>
      </c>
      <c r="D205" s="146">
        <v>6</v>
      </c>
      <c r="E205" s="40"/>
      <c r="F205" s="59">
        <f>D205*E205</f>
        <v>0</v>
      </c>
    </row>
    <row r="206" spans="1:6" ht="11.25" customHeight="1" x14ac:dyDescent="0.2">
      <c r="A206" s="211"/>
      <c r="B206" s="212"/>
      <c r="C206" s="6"/>
      <c r="D206" s="146"/>
      <c r="E206" s="40"/>
      <c r="F206" s="59"/>
    </row>
    <row r="207" spans="1:6" ht="24" customHeight="1" x14ac:dyDescent="0.2">
      <c r="A207" s="211" t="s">
        <v>260</v>
      </c>
      <c r="B207" s="212" t="s">
        <v>628</v>
      </c>
      <c r="C207" s="6" t="s">
        <v>556</v>
      </c>
      <c r="D207" s="146">
        <v>1</v>
      </c>
      <c r="E207" s="40"/>
      <c r="F207" s="59"/>
    </row>
    <row r="208" spans="1:6" ht="26.25" customHeight="1" x14ac:dyDescent="0.2">
      <c r="A208" s="211" t="s">
        <v>5</v>
      </c>
      <c r="B208" s="212" t="s">
        <v>629</v>
      </c>
      <c r="C208" s="6"/>
      <c r="D208" s="146"/>
      <c r="E208" s="40"/>
      <c r="F208" s="59"/>
    </row>
    <row r="209" spans="1:6" ht="12.75" customHeight="1" x14ac:dyDescent="0.2">
      <c r="A209" s="211"/>
      <c r="B209" s="212" t="s">
        <v>630</v>
      </c>
      <c r="C209" s="6"/>
      <c r="D209" s="146"/>
      <c r="E209" s="40"/>
      <c r="F209" s="59"/>
    </row>
    <row r="210" spans="1:6" x14ac:dyDescent="0.2">
      <c r="A210" s="211"/>
      <c r="B210" s="212" t="s">
        <v>631</v>
      </c>
      <c r="C210" s="6"/>
      <c r="D210" s="146"/>
      <c r="E210" s="40"/>
      <c r="F210" s="59"/>
    </row>
    <row r="211" spans="1:6" ht="25.5" x14ac:dyDescent="0.2">
      <c r="A211" s="211"/>
      <c r="B211" s="212" t="s">
        <v>632</v>
      </c>
      <c r="C211" s="6"/>
      <c r="D211" s="146"/>
      <c r="E211" s="40"/>
      <c r="F211" s="59"/>
    </row>
    <row r="212" spans="1:6" ht="25.5" x14ac:dyDescent="0.2">
      <c r="A212" s="211" t="s">
        <v>7</v>
      </c>
      <c r="B212" s="212" t="s">
        <v>633</v>
      </c>
      <c r="C212" s="6"/>
      <c r="D212" s="146"/>
      <c r="E212" s="40"/>
      <c r="F212" s="59"/>
    </row>
    <row r="213" spans="1:6" ht="11.25" customHeight="1" x14ac:dyDescent="0.2">
      <c r="A213" s="211"/>
      <c r="B213" s="212"/>
      <c r="C213" s="6"/>
      <c r="D213" s="146"/>
      <c r="E213" s="40"/>
      <c r="F213" s="59"/>
    </row>
    <row r="214" spans="1:6" ht="25.5" x14ac:dyDescent="0.2">
      <c r="A214" s="211" t="s">
        <v>261</v>
      </c>
      <c r="B214" s="212" t="s">
        <v>634</v>
      </c>
      <c r="C214" s="6" t="s">
        <v>556</v>
      </c>
      <c r="D214" s="146">
        <v>1</v>
      </c>
      <c r="E214" s="40"/>
      <c r="F214" s="59">
        <f>D214*E214</f>
        <v>0</v>
      </c>
    </row>
    <row r="215" spans="1:6" ht="10.5" customHeight="1" x14ac:dyDescent="0.2">
      <c r="A215" s="211"/>
      <c r="B215" s="212"/>
      <c r="C215" s="6"/>
      <c r="D215" s="146"/>
      <c r="E215" s="40"/>
      <c r="F215" s="59"/>
    </row>
    <row r="216" spans="1:6" ht="39" customHeight="1" x14ac:dyDescent="0.2">
      <c r="A216" s="211" t="s">
        <v>262</v>
      </c>
      <c r="B216" s="212" t="s">
        <v>635</v>
      </c>
      <c r="C216" s="6" t="s">
        <v>556</v>
      </c>
      <c r="D216" s="146">
        <v>1</v>
      </c>
      <c r="E216" s="40"/>
      <c r="F216" s="59">
        <f>D216*E216</f>
        <v>0</v>
      </c>
    </row>
    <row r="217" spans="1:6" s="265" customFormat="1" x14ac:dyDescent="0.2">
      <c r="A217" s="211"/>
      <c r="B217" s="212"/>
      <c r="C217" s="6"/>
      <c r="D217" s="146"/>
      <c r="E217" s="40"/>
      <c r="F217" s="59"/>
    </row>
    <row r="218" spans="1:6" ht="27" customHeight="1" x14ac:dyDescent="0.2">
      <c r="A218" s="211" t="s">
        <v>263</v>
      </c>
      <c r="B218" s="212" t="s">
        <v>636</v>
      </c>
      <c r="C218" s="6" t="s">
        <v>556</v>
      </c>
      <c r="D218" s="146">
        <v>1</v>
      </c>
      <c r="E218" s="40"/>
      <c r="F218" s="59">
        <f>D218*E218</f>
        <v>0</v>
      </c>
    </row>
    <row r="219" spans="1:6" s="265" customFormat="1" ht="12" customHeight="1" x14ac:dyDescent="0.2">
      <c r="A219" s="211"/>
      <c r="B219" s="212"/>
      <c r="C219" s="6"/>
      <c r="D219" s="146"/>
      <c r="E219" s="40"/>
      <c r="F219" s="59"/>
    </row>
    <row r="220" spans="1:6" ht="12.75" customHeight="1" x14ac:dyDescent="0.2">
      <c r="A220" s="211" t="s">
        <v>637</v>
      </c>
      <c r="B220" s="212" t="s">
        <v>638</v>
      </c>
      <c r="C220" s="6" t="s">
        <v>556</v>
      </c>
      <c r="D220" s="146">
        <v>1</v>
      </c>
      <c r="E220" s="40"/>
      <c r="F220" s="59">
        <f>D220*E220</f>
        <v>0</v>
      </c>
    </row>
    <row r="221" spans="1:6" s="258" customFormat="1" x14ac:dyDescent="0.2">
      <c r="A221" s="211"/>
      <c r="B221" s="212" t="s">
        <v>639</v>
      </c>
      <c r="C221" s="6"/>
      <c r="D221" s="146"/>
      <c r="E221" s="40"/>
      <c r="F221" s="59">
        <f>SUM(F155:F220)</f>
        <v>0</v>
      </c>
    </row>
    <row r="222" spans="1:6" s="258" customFormat="1" x14ac:dyDescent="0.2">
      <c r="A222" s="211"/>
      <c r="B222" s="212" t="s">
        <v>640</v>
      </c>
      <c r="C222" s="6"/>
      <c r="D222" s="146"/>
      <c r="E222" s="40"/>
      <c r="F222" s="59"/>
    </row>
    <row r="223" spans="1:6" s="258" customFormat="1" x14ac:dyDescent="0.2">
      <c r="A223" s="211"/>
      <c r="B223" s="212" t="s">
        <v>569</v>
      </c>
      <c r="C223" s="6"/>
      <c r="D223" s="146"/>
      <c r="E223" s="40"/>
      <c r="F223" s="59"/>
    </row>
    <row r="224" spans="1:6" s="258" customFormat="1" x14ac:dyDescent="0.2">
      <c r="A224" s="211"/>
      <c r="B224" s="212" t="s">
        <v>570</v>
      </c>
      <c r="C224" s="6"/>
      <c r="D224" s="146"/>
      <c r="E224" s="40"/>
      <c r="F224" s="59"/>
    </row>
    <row r="225" spans="1:6" s="258" customFormat="1" x14ac:dyDescent="0.2">
      <c r="A225" s="211"/>
      <c r="B225" s="212" t="s">
        <v>641</v>
      </c>
      <c r="C225" s="6"/>
      <c r="D225" s="146"/>
      <c r="E225" s="40"/>
      <c r="F225" s="59"/>
    </row>
    <row r="226" spans="1:6" s="258" customFormat="1" x14ac:dyDescent="0.2">
      <c r="A226" s="211"/>
      <c r="B226" s="212" t="s">
        <v>642</v>
      </c>
      <c r="C226" s="6"/>
      <c r="D226" s="146"/>
      <c r="E226" s="40"/>
      <c r="F226" s="59"/>
    </row>
    <row r="227" spans="1:6" s="9" customFormat="1" ht="90" thickBot="1" x14ac:dyDescent="0.25">
      <c r="A227" s="269" t="s">
        <v>166</v>
      </c>
      <c r="B227" s="16" t="s">
        <v>700</v>
      </c>
      <c r="C227" s="11" t="s">
        <v>191</v>
      </c>
      <c r="D227" s="26">
        <v>1</v>
      </c>
      <c r="E227" s="7"/>
      <c r="F227" s="70">
        <f>D227*E227</f>
        <v>0</v>
      </c>
    </row>
    <row r="228" spans="1:6" s="9" customFormat="1" ht="13.5" thickBot="1" x14ac:dyDescent="0.25">
      <c r="A228" s="267"/>
      <c r="B228" s="266" t="s">
        <v>643</v>
      </c>
      <c r="C228" s="5"/>
      <c r="D228" s="26"/>
      <c r="E228" s="7"/>
      <c r="F228" s="78">
        <f>+F221+F227</f>
        <v>0</v>
      </c>
    </row>
    <row r="229" spans="1:6" ht="10.5" customHeight="1" x14ac:dyDescent="0.2">
      <c r="B229" s="264"/>
    </row>
    <row r="230" spans="1:6" ht="10.5" customHeight="1" x14ac:dyDescent="0.2">
      <c r="B230" s="264"/>
    </row>
    <row r="231" spans="1:6" ht="13.5" thickBot="1" x14ac:dyDescent="0.25"/>
    <row r="232" spans="1:6" s="9" customFormat="1" ht="13.5" thickBot="1" x14ac:dyDescent="0.25">
      <c r="A232" s="267"/>
      <c r="B232" s="266" t="s">
        <v>644</v>
      </c>
      <c r="C232" s="5"/>
      <c r="D232" s="26"/>
      <c r="E232" s="7"/>
      <c r="F232" s="78">
        <f>+F228+F143</f>
        <v>0</v>
      </c>
    </row>
  </sheetData>
  <mergeCells count="1">
    <mergeCell ref="D2:F2"/>
  </mergeCells>
  <pageMargins left="1.1417322834645669" right="0.35433070866141736" top="0.59055118110236227" bottom="0.59055118110236227" header="0.19685039370078741" footer="0.19685039370078741"/>
  <pageSetup paperSize="9" orientation="portrait" verticalDpi="0" r:id="rId1"/>
  <headerFooter alignWithMargins="0">
    <oddHeader>&amp;L&amp;8PRDMJER&amp;C&amp;9KOID TRAVNIK OBJEKAT BR.09.&amp;R&amp;8STEPEN PROJEKTA: GLAVNI
FAZA PROJEKTA: MAŠINSKA</oddHeader>
    <oddFooter>&amp;L&amp;8PROJEKTANT: BILANOVIĆ H. dim&amp;C&amp;9Sarajevo, august, 2020 godine&amp;R&amp;P</oddFooter>
  </headerFooter>
  <rowBreaks count="3" manualBreakCount="3">
    <brk id="40" max="5" man="1"/>
    <brk id="134" max="5" man="1"/>
    <brk id="20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79"/>
  <sheetViews>
    <sheetView showZeros="0" tabSelected="1" view="pageBreakPreview" topLeftCell="A64" zoomScaleNormal="100" zoomScaleSheetLayoutView="100" workbookViewId="0">
      <selection activeCell="F8" sqref="F8"/>
    </sheetView>
  </sheetViews>
  <sheetFormatPr defaultRowHeight="15" x14ac:dyDescent="0.25"/>
  <cols>
    <col min="1" max="1" width="5.28515625" bestFit="1" customWidth="1"/>
    <col min="2" max="2" width="39.42578125" customWidth="1"/>
    <col min="3" max="3" width="6.28515625" bestFit="1" customWidth="1"/>
    <col min="4" max="4" width="10.140625" bestFit="1" customWidth="1"/>
    <col min="5" max="5" width="9.42578125" customWidth="1"/>
    <col min="6" max="6" width="12.140625" customWidth="1"/>
  </cols>
  <sheetData>
    <row r="1" spans="1:6" s="3" customFormat="1" ht="38.25" x14ac:dyDescent="0.25">
      <c r="A1" s="268" t="s">
        <v>157</v>
      </c>
      <c r="B1" s="79" t="s">
        <v>0</v>
      </c>
      <c r="C1" s="1" t="s">
        <v>1</v>
      </c>
      <c r="D1" s="92" t="s">
        <v>2</v>
      </c>
      <c r="E1" s="2" t="s">
        <v>154</v>
      </c>
      <c r="F1" s="58" t="s">
        <v>158</v>
      </c>
    </row>
    <row r="2" spans="1:6" s="9" customFormat="1" ht="15" customHeight="1" x14ac:dyDescent="0.25">
      <c r="A2" s="269"/>
      <c r="B2" s="143" t="s">
        <v>322</v>
      </c>
      <c r="C2" s="11"/>
      <c r="D2" s="315"/>
      <c r="E2" s="316"/>
      <c r="F2" s="316"/>
    </row>
    <row r="3" spans="1:6" s="57" customFormat="1" x14ac:dyDescent="0.2">
      <c r="A3" s="111" t="s">
        <v>706</v>
      </c>
      <c r="B3" s="99" t="s">
        <v>707</v>
      </c>
      <c r="C3" s="100"/>
      <c r="D3" s="101"/>
      <c r="E3" s="102"/>
      <c r="F3" s="103"/>
    </row>
    <row r="4" spans="1:6" s="22" customFormat="1" ht="12.75" x14ac:dyDescent="0.2">
      <c r="A4" s="18"/>
      <c r="B4" s="80"/>
      <c r="C4" s="20"/>
      <c r="D4" s="77"/>
      <c r="E4" s="21"/>
      <c r="F4" s="63"/>
    </row>
    <row r="5" spans="1:6" s="14" customFormat="1" ht="12.75" x14ac:dyDescent="0.2">
      <c r="A5" s="98" t="s">
        <v>155</v>
      </c>
      <c r="B5" s="104" t="s">
        <v>3</v>
      </c>
      <c r="C5" s="105"/>
      <c r="D5" s="101"/>
      <c r="E5" s="106"/>
      <c r="F5" s="107"/>
    </row>
    <row r="6" spans="1:6" s="9" customFormat="1" ht="51" x14ac:dyDescent="0.2">
      <c r="A6" s="10" t="s">
        <v>174</v>
      </c>
      <c r="B6" s="24" t="s">
        <v>36</v>
      </c>
      <c r="C6" s="11" t="s">
        <v>37</v>
      </c>
      <c r="D6" s="26">
        <v>10</v>
      </c>
      <c r="E6" s="7"/>
      <c r="F6" s="60">
        <f>D6*E6</f>
        <v>0</v>
      </c>
    </row>
    <row r="7" spans="1:6" s="9" customFormat="1" ht="12.75" x14ac:dyDescent="0.2">
      <c r="A7" s="10"/>
      <c r="B7" s="24"/>
      <c r="C7" s="11"/>
      <c r="D7" s="26"/>
      <c r="E7" s="7"/>
      <c r="F7" s="60"/>
    </row>
    <row r="8" spans="1:6" s="9" customFormat="1" ht="76.5" x14ac:dyDescent="0.2">
      <c r="A8" s="10" t="s">
        <v>159</v>
      </c>
      <c r="B8" s="24" t="s">
        <v>408</v>
      </c>
      <c r="C8" s="11" t="s">
        <v>6</v>
      </c>
      <c r="D8" s="26">
        <v>100</v>
      </c>
      <c r="E8" s="7"/>
      <c r="F8" s="60">
        <f>D8*E8</f>
        <v>0</v>
      </c>
    </row>
    <row r="9" spans="1:6" s="9" customFormat="1" ht="12.75" x14ac:dyDescent="0.2">
      <c r="A9" s="10"/>
      <c r="B9" s="24"/>
      <c r="C9" s="11"/>
      <c r="D9" s="26"/>
      <c r="E9" s="7"/>
      <c r="F9" s="60"/>
    </row>
    <row r="10" spans="1:6" ht="63.75" x14ac:dyDescent="0.25">
      <c r="A10" s="205" t="s">
        <v>160</v>
      </c>
      <c r="B10" s="17" t="s">
        <v>409</v>
      </c>
      <c r="C10" s="11" t="s">
        <v>12</v>
      </c>
      <c r="D10" s="26">
        <f>(6.4+1.9+2.3+3.4+6.3+3.4+2.6+2.6+6.4)*0.7*0.15</f>
        <v>3.7065000000000001</v>
      </c>
      <c r="E10" s="13"/>
      <c r="F10" s="66">
        <f>SUM(D10*E10)</f>
        <v>0</v>
      </c>
    </row>
    <row r="11" spans="1:6" x14ac:dyDescent="0.25">
      <c r="A11" s="206"/>
      <c r="B11" s="36"/>
      <c r="C11" s="11"/>
      <c r="D11" s="26"/>
      <c r="E11" s="13"/>
      <c r="F11" s="95"/>
    </row>
    <row r="12" spans="1:6" ht="39" thickBot="1" x14ac:dyDescent="0.3">
      <c r="A12" s="207" t="s">
        <v>161</v>
      </c>
      <c r="B12" s="24" t="s">
        <v>695</v>
      </c>
      <c r="C12" s="11" t="s">
        <v>6</v>
      </c>
      <c r="D12" s="26">
        <f>22*1.5</f>
        <v>33</v>
      </c>
      <c r="E12" s="7"/>
      <c r="F12" s="61">
        <f>SUM(D12*E12)</f>
        <v>0</v>
      </c>
    </row>
    <row r="13" spans="1:6" ht="15.75" thickBot="1" x14ac:dyDescent="0.3">
      <c r="A13" s="4"/>
      <c r="B13" s="12" t="s">
        <v>13</v>
      </c>
      <c r="C13" s="5"/>
      <c r="D13" s="26"/>
      <c r="E13" s="7"/>
      <c r="F13" s="78">
        <f>SUM(F6:F12)</f>
        <v>0</v>
      </c>
    </row>
    <row r="14" spans="1:6" s="9" customFormat="1" ht="12.75" x14ac:dyDescent="0.2">
      <c r="A14" s="98" t="s">
        <v>156</v>
      </c>
      <c r="B14" s="104" t="s">
        <v>14</v>
      </c>
      <c r="C14" s="100"/>
      <c r="D14" s="108"/>
      <c r="E14" s="102"/>
      <c r="F14" s="109"/>
    </row>
    <row r="15" spans="1:6" s="9" customFormat="1" ht="12.75" x14ac:dyDescent="0.2">
      <c r="A15" s="10"/>
      <c r="B15" s="16"/>
      <c r="C15" s="11"/>
      <c r="D15" s="26"/>
      <c r="E15" s="7"/>
      <c r="F15" s="40"/>
    </row>
    <row r="16" spans="1:6" s="9" customFormat="1" ht="89.25" x14ac:dyDescent="0.2">
      <c r="A16" s="10" t="s">
        <v>174</v>
      </c>
      <c r="B16" s="16" t="s">
        <v>422</v>
      </c>
      <c r="C16" s="11"/>
      <c r="D16" s="26"/>
      <c r="E16" s="7"/>
      <c r="F16" s="59"/>
    </row>
    <row r="17" spans="1:6" s="9" customFormat="1" ht="12.75" x14ac:dyDescent="0.2">
      <c r="A17" s="10"/>
      <c r="B17" s="16" t="s">
        <v>417</v>
      </c>
      <c r="C17" s="11" t="s">
        <v>12</v>
      </c>
      <c r="D17" s="26">
        <f>0.6*0.95*(5.8+1.6+2.2+3.4+3.6+3.2+3.4+2.2+1.6+5.5)</f>
        <v>18.524999999999999</v>
      </c>
      <c r="E17" s="7"/>
      <c r="F17" s="59">
        <f>D17*E17</f>
        <v>0</v>
      </c>
    </row>
    <row r="18" spans="1:6" s="9" customFormat="1" ht="12.75" x14ac:dyDescent="0.2">
      <c r="A18" s="10"/>
      <c r="B18" s="16"/>
      <c r="C18" s="11"/>
      <c r="D18" s="26"/>
      <c r="E18" s="7"/>
      <c r="F18" s="59"/>
    </row>
    <row r="19" spans="1:6" s="9" customFormat="1" ht="89.25" x14ac:dyDescent="0.2">
      <c r="A19" s="10" t="s">
        <v>159</v>
      </c>
      <c r="B19" s="16" t="s">
        <v>697</v>
      </c>
      <c r="C19" s="11" t="s">
        <v>12</v>
      </c>
      <c r="D19" s="26">
        <f>0.5*0.8*(2.4)</f>
        <v>0.96</v>
      </c>
      <c r="E19" s="7"/>
      <c r="F19" s="59">
        <f>D19*E19</f>
        <v>0</v>
      </c>
    </row>
    <row r="20" spans="1:6" s="9" customFormat="1" ht="12.75" x14ac:dyDescent="0.2">
      <c r="A20" s="10"/>
      <c r="B20" s="16"/>
      <c r="C20" s="11"/>
      <c r="D20" s="26"/>
      <c r="E20" s="7"/>
      <c r="F20" s="40"/>
    </row>
    <row r="21" spans="1:6" s="9" customFormat="1" ht="114.75" x14ac:dyDescent="0.2">
      <c r="A21" s="91" t="s">
        <v>160</v>
      </c>
      <c r="B21" s="196" t="s">
        <v>699</v>
      </c>
      <c r="C21" s="139"/>
      <c r="D21" s="137"/>
      <c r="E21" s="136"/>
      <c r="F21" s="114"/>
    </row>
    <row r="22" spans="1:6" s="9" customFormat="1" ht="12.75" x14ac:dyDescent="0.2">
      <c r="A22" s="91" t="s">
        <v>195</v>
      </c>
      <c r="B22" s="196" t="s">
        <v>420</v>
      </c>
      <c r="C22" s="139" t="s">
        <v>12</v>
      </c>
      <c r="D22" s="137">
        <f>0.9*0.9*1.1</f>
        <v>0.89100000000000013</v>
      </c>
      <c r="E22" s="136"/>
      <c r="F22" s="114">
        <f>D22*E22</f>
        <v>0</v>
      </c>
    </row>
    <row r="23" spans="1:6" s="9" customFormat="1" ht="89.25" x14ac:dyDescent="0.2">
      <c r="A23" s="10" t="s">
        <v>161</v>
      </c>
      <c r="B23" s="16" t="s">
        <v>698</v>
      </c>
      <c r="C23" s="11" t="s">
        <v>12</v>
      </c>
      <c r="D23" s="137">
        <f>(2.4)*0.5*0.15</f>
        <v>0.18</v>
      </c>
      <c r="E23" s="7"/>
      <c r="F23" s="61">
        <f>D23*E23</f>
        <v>0</v>
      </c>
    </row>
    <row r="24" spans="1:6" s="9" customFormat="1" ht="12.75" x14ac:dyDescent="0.2">
      <c r="A24" s="10"/>
      <c r="B24" s="16"/>
      <c r="C24" s="11"/>
      <c r="D24" s="26"/>
      <c r="E24" s="7"/>
      <c r="F24" s="40"/>
    </row>
    <row r="25" spans="1:6" s="9" customFormat="1" ht="114.75" x14ac:dyDescent="0.2">
      <c r="A25" s="10" t="s">
        <v>162</v>
      </c>
      <c r="B25" s="16" t="s">
        <v>423</v>
      </c>
      <c r="C25" s="11" t="s">
        <v>12</v>
      </c>
      <c r="D25" s="26">
        <f>0.5*0.3*(2.4)</f>
        <v>0.36</v>
      </c>
      <c r="E25" s="7"/>
      <c r="F25" s="61">
        <f>D25*E25</f>
        <v>0</v>
      </c>
    </row>
    <row r="26" spans="1:6" s="9" customFormat="1" ht="12.75" x14ac:dyDescent="0.2">
      <c r="A26" s="10"/>
      <c r="B26" s="16"/>
      <c r="C26" s="11"/>
      <c r="D26" s="26"/>
      <c r="E26" s="7"/>
      <c r="F26" s="40"/>
    </row>
    <row r="27" spans="1:6" s="9" customFormat="1" ht="102" x14ac:dyDescent="0.2">
      <c r="A27" s="10" t="s">
        <v>163</v>
      </c>
      <c r="B27" s="16" t="s">
        <v>421</v>
      </c>
      <c r="C27" s="11" t="s">
        <v>12</v>
      </c>
      <c r="D27" s="26">
        <f>+D19+D22-D23-D25</f>
        <v>1.3109999999999999</v>
      </c>
      <c r="E27" s="7"/>
      <c r="F27" s="59">
        <f>D27*E27</f>
        <v>0</v>
      </c>
    </row>
    <row r="28" spans="1:6" s="9" customFormat="1" ht="12.75" x14ac:dyDescent="0.2">
      <c r="A28" s="10"/>
      <c r="B28" s="16"/>
      <c r="C28" s="11"/>
      <c r="D28" s="26"/>
      <c r="E28" s="7"/>
      <c r="F28" s="40"/>
    </row>
    <row r="29" spans="1:6" s="9" customFormat="1" ht="76.5" x14ac:dyDescent="0.2">
      <c r="A29" s="10" t="s">
        <v>164</v>
      </c>
      <c r="B29" s="16" t="s">
        <v>430</v>
      </c>
      <c r="C29" s="11" t="s">
        <v>12</v>
      </c>
      <c r="D29" s="26">
        <f>+SUM(D17:D17)+D19+D22-D27</f>
        <v>19.065000000000001</v>
      </c>
      <c r="E29" s="7"/>
      <c r="F29" s="61">
        <f>D29*E29</f>
        <v>0</v>
      </c>
    </row>
    <row r="30" spans="1:6" s="9" customFormat="1" ht="12.75" x14ac:dyDescent="0.2">
      <c r="A30" s="10"/>
      <c r="B30" s="16"/>
      <c r="C30" s="11"/>
      <c r="D30" s="26"/>
      <c r="E30" s="7"/>
      <c r="F30" s="59"/>
    </row>
    <row r="31" spans="1:6" s="35" customFormat="1" ht="51" x14ac:dyDescent="0.2">
      <c r="A31" s="207" t="s">
        <v>165</v>
      </c>
      <c r="B31" s="16" t="s">
        <v>431</v>
      </c>
      <c r="C31" s="11" t="s">
        <v>12</v>
      </c>
      <c r="D31" s="26">
        <f>0.1*0.7*(10.9+10.9+6.4+1.9+2.3+3.4+6.3+3.4+2.6+2.63+6.4)+0.1*1.5*(22.5+5.7+5.7)</f>
        <v>9.0840999999999994</v>
      </c>
      <c r="E31" s="7"/>
      <c r="F31" s="61">
        <f>SUM(D31*E31)</f>
        <v>0</v>
      </c>
    </row>
    <row r="32" spans="1:6" s="9" customFormat="1" ht="13.5" thickBot="1" x14ac:dyDescent="0.25">
      <c r="A32" s="10"/>
      <c r="B32" s="16"/>
      <c r="C32" s="11"/>
      <c r="D32" s="26"/>
      <c r="E32" s="7"/>
      <c r="F32" s="40"/>
    </row>
    <row r="33" spans="1:6" s="9" customFormat="1" ht="13.5" thickBot="1" x14ac:dyDescent="0.25">
      <c r="A33" s="10"/>
      <c r="B33" s="30" t="s">
        <v>121</v>
      </c>
      <c r="C33" s="11"/>
      <c r="D33" s="26"/>
      <c r="E33" s="7"/>
      <c r="F33" s="78">
        <f>SUM(F16:F32)</f>
        <v>0</v>
      </c>
    </row>
    <row r="34" spans="1:6" s="9" customFormat="1" ht="12.75" x14ac:dyDescent="0.2">
      <c r="A34" s="10"/>
      <c r="B34" s="30"/>
      <c r="C34" s="11"/>
      <c r="D34" s="26"/>
      <c r="E34" s="7"/>
      <c r="F34" s="40"/>
    </row>
    <row r="36" spans="1:6" s="9" customFormat="1" ht="12.75" x14ac:dyDescent="0.2">
      <c r="A36" s="98" t="s">
        <v>175</v>
      </c>
      <c r="B36" s="104" t="s">
        <v>255</v>
      </c>
      <c r="C36" s="100"/>
      <c r="D36" s="108"/>
      <c r="E36" s="102"/>
      <c r="F36" s="109"/>
    </row>
    <row r="38" spans="1:6" s="9" customFormat="1" ht="76.5" x14ac:dyDescent="0.2">
      <c r="A38" s="10" t="s">
        <v>174</v>
      </c>
      <c r="B38" s="17" t="s">
        <v>426</v>
      </c>
      <c r="C38" s="11"/>
      <c r="D38" s="26"/>
      <c r="E38" s="8"/>
      <c r="F38" s="68"/>
    </row>
    <row r="39" spans="1:6" s="9" customFormat="1" ht="12.75" x14ac:dyDescent="0.2">
      <c r="A39" s="10"/>
      <c r="B39" s="36" t="s">
        <v>427</v>
      </c>
      <c r="C39" s="11" t="s">
        <v>15</v>
      </c>
      <c r="D39" s="26">
        <f>0.15*0.7*(10.9+10.9+6.4+1.9+2.3+3.4+6.3+3.4+2.6+2.63+6.4)</f>
        <v>5.9986499999999996</v>
      </c>
      <c r="E39" s="8"/>
      <c r="F39" s="68">
        <f>SUM(D39*E39)</f>
        <v>0</v>
      </c>
    </row>
    <row r="40" spans="1:6" s="9" customFormat="1" ht="12.75" x14ac:dyDescent="0.2">
      <c r="A40" s="10"/>
      <c r="B40" s="36" t="s">
        <v>429</v>
      </c>
      <c r="C40" s="11" t="s">
        <v>15</v>
      </c>
      <c r="D40" s="26">
        <f>0.15*1.5*(22.5+5.7+5.7)</f>
        <v>7.6274999999999986</v>
      </c>
      <c r="E40" s="8"/>
      <c r="F40" s="68">
        <f>SUM(D40*E40)</f>
        <v>0</v>
      </c>
    </row>
    <row r="41" spans="1:6" s="9" customFormat="1" x14ac:dyDescent="0.25">
      <c r="A41" s="81"/>
      <c r="B41" s="39"/>
      <c r="C41" s="11"/>
      <c r="D41" s="26"/>
      <c r="E41" s="8"/>
      <c r="F41" s="68"/>
    </row>
    <row r="42" spans="1:6" s="9" customFormat="1" ht="76.5" x14ac:dyDescent="0.2">
      <c r="A42" s="208">
        <v>2</v>
      </c>
      <c r="B42" s="17" t="s">
        <v>428</v>
      </c>
      <c r="C42" s="20"/>
      <c r="D42" s="26"/>
      <c r="E42" s="21"/>
      <c r="F42" s="69"/>
    </row>
    <row r="43" spans="1:6" s="9" customFormat="1" ht="13.5" thickBot="1" x14ac:dyDescent="0.25">
      <c r="A43" s="10"/>
      <c r="B43" s="36" t="s">
        <v>327</v>
      </c>
      <c r="C43" s="20" t="s">
        <v>19</v>
      </c>
      <c r="D43" s="26">
        <f>(22.5+5.7+5.7)*1.5</f>
        <v>50.849999999999994</v>
      </c>
      <c r="E43" s="21"/>
      <c r="F43" s="63">
        <f>SUM(D43*E43)</f>
        <v>0</v>
      </c>
    </row>
    <row r="44" spans="1:6" s="9" customFormat="1" ht="13.5" thickBot="1" x14ac:dyDescent="0.25">
      <c r="A44" s="10"/>
      <c r="B44" s="30" t="s">
        <v>256</v>
      </c>
      <c r="C44" s="11"/>
      <c r="D44" s="26"/>
      <c r="E44" s="7"/>
      <c r="F44" s="78">
        <f>SUM(F38:F43)</f>
        <v>0</v>
      </c>
    </row>
    <row r="46" spans="1:6" s="9" customFormat="1" ht="12.75" x14ac:dyDescent="0.2">
      <c r="A46" s="98" t="s">
        <v>176</v>
      </c>
      <c r="B46" s="104" t="s">
        <v>410</v>
      </c>
      <c r="C46" s="100"/>
      <c r="D46" s="108"/>
      <c r="E46" s="102"/>
      <c r="F46" s="109"/>
    </row>
    <row r="47" spans="1:6" x14ac:dyDescent="0.25">
      <c r="A47" s="10"/>
      <c r="B47" s="16"/>
      <c r="C47" s="11"/>
      <c r="D47" s="26"/>
      <c r="E47" s="7"/>
      <c r="F47" s="124"/>
    </row>
    <row r="48" spans="1:6" ht="153" x14ac:dyDescent="0.25">
      <c r="A48" s="10" t="s">
        <v>174</v>
      </c>
      <c r="B48" s="16" t="s">
        <v>412</v>
      </c>
      <c r="C48" s="11"/>
      <c r="D48" s="26"/>
      <c r="E48" s="7"/>
      <c r="F48" s="61"/>
    </row>
    <row r="49" spans="1:6" x14ac:dyDescent="0.25">
      <c r="A49" s="10"/>
      <c r="B49" s="16" t="s">
        <v>411</v>
      </c>
      <c r="C49" s="11" t="s">
        <v>37</v>
      </c>
      <c r="D49" s="26">
        <f>(5.8+1.6+2.2+3.4+3.6+3.2+3.4+2.2+1.6+5.5)</f>
        <v>32.5</v>
      </c>
      <c r="E49" s="7"/>
      <c r="F49" s="40">
        <f t="shared" ref="F49" si="0">D49*E49</f>
        <v>0</v>
      </c>
    </row>
    <row r="51" spans="1:6" ht="89.25" x14ac:dyDescent="0.25">
      <c r="A51" s="10" t="s">
        <v>159</v>
      </c>
      <c r="B51" s="16" t="s">
        <v>413</v>
      </c>
      <c r="C51" s="11"/>
      <c r="D51" s="26"/>
      <c r="E51" s="7"/>
      <c r="F51" s="61"/>
    </row>
    <row r="52" spans="1:6" x14ac:dyDescent="0.25">
      <c r="A52" s="10"/>
      <c r="B52" s="16" t="s">
        <v>414</v>
      </c>
      <c r="C52" s="11" t="s">
        <v>415</v>
      </c>
      <c r="D52" s="26">
        <f>0.5*0.8*(5.8+1.6+2.2+3.4+3.6+3.2+3.4+2.2+1.6+5.5)</f>
        <v>13</v>
      </c>
      <c r="E52" s="7"/>
      <c r="F52" s="40">
        <f>D52*E52</f>
        <v>0</v>
      </c>
    </row>
    <row r="53" spans="1:6" x14ac:dyDescent="0.25">
      <c r="A53" s="10"/>
      <c r="B53" s="16"/>
      <c r="C53" s="11"/>
      <c r="D53" s="26"/>
      <c r="E53" s="7"/>
      <c r="F53" s="124"/>
    </row>
    <row r="54" spans="1:6" ht="178.5" x14ac:dyDescent="0.25">
      <c r="A54" s="10" t="s">
        <v>160</v>
      </c>
      <c r="B54" s="16" t="s">
        <v>392</v>
      </c>
      <c r="C54" s="11"/>
      <c r="D54" s="26"/>
      <c r="E54" s="7"/>
      <c r="F54" s="61"/>
    </row>
    <row r="55" spans="1:6" x14ac:dyDescent="0.25">
      <c r="A55" s="10"/>
      <c r="B55" s="16" t="s">
        <v>425</v>
      </c>
      <c r="C55" s="11" t="s">
        <v>37</v>
      </c>
      <c r="D55" s="26">
        <v>1.5</v>
      </c>
      <c r="E55" s="7"/>
      <c r="F55" s="40">
        <f>D55*E55</f>
        <v>0</v>
      </c>
    </row>
    <row r="56" spans="1:6" x14ac:dyDescent="0.25">
      <c r="A56" s="10"/>
      <c r="B56" s="16"/>
      <c r="C56" s="11"/>
      <c r="D56" s="26"/>
      <c r="E56" s="7"/>
      <c r="F56" s="61"/>
    </row>
    <row r="57" spans="1:6" ht="102" x14ac:dyDescent="0.25">
      <c r="A57" s="10" t="s">
        <v>161</v>
      </c>
      <c r="B57" s="16" t="s">
        <v>393</v>
      </c>
      <c r="C57" s="11"/>
      <c r="D57" s="26"/>
      <c r="E57" s="7"/>
      <c r="F57" s="40"/>
    </row>
    <row r="58" spans="1:6" x14ac:dyDescent="0.25">
      <c r="A58" s="10"/>
      <c r="B58" s="16" t="s">
        <v>279</v>
      </c>
      <c r="C58" s="11" t="s">
        <v>11</v>
      </c>
      <c r="D58" s="26">
        <v>1</v>
      </c>
      <c r="E58" s="7"/>
      <c r="F58" s="61">
        <f>D58*E58</f>
        <v>0</v>
      </c>
    </row>
    <row r="59" spans="1:6" x14ac:dyDescent="0.25">
      <c r="A59" s="10"/>
      <c r="B59" s="16"/>
      <c r="C59" s="11"/>
      <c r="D59" s="26"/>
      <c r="E59" s="7"/>
      <c r="F59" s="40"/>
    </row>
    <row r="60" spans="1:6" ht="33" customHeight="1" x14ac:dyDescent="0.25">
      <c r="A60" s="10" t="s">
        <v>162</v>
      </c>
      <c r="B60" s="16" t="s">
        <v>424</v>
      </c>
      <c r="C60" s="11"/>
      <c r="D60" s="26"/>
      <c r="E60" s="7"/>
      <c r="F60" s="61"/>
    </row>
    <row r="61" spans="1:6" x14ac:dyDescent="0.25">
      <c r="A61" s="10"/>
      <c r="B61" s="16" t="s">
        <v>414</v>
      </c>
      <c r="C61" s="11" t="s">
        <v>415</v>
      </c>
      <c r="D61" s="26">
        <f>0.5*0.1*(5.8+1.6+2.2+3.4+3.6+3.2+3.4+2.2+1.6+5.5)</f>
        <v>1.625</v>
      </c>
      <c r="E61" s="7"/>
      <c r="F61" s="40">
        <f>D61*E61</f>
        <v>0</v>
      </c>
    </row>
    <row r="62" spans="1:6" x14ac:dyDescent="0.25">
      <c r="A62" s="10"/>
      <c r="B62" s="16"/>
      <c r="C62" s="11"/>
      <c r="D62" s="26"/>
      <c r="E62" s="7"/>
      <c r="F62" s="40"/>
    </row>
    <row r="63" spans="1:6" s="9" customFormat="1" ht="102" x14ac:dyDescent="0.2">
      <c r="A63" s="10" t="s">
        <v>163</v>
      </c>
      <c r="B63" s="16" t="s">
        <v>696</v>
      </c>
      <c r="C63" s="11" t="s">
        <v>284</v>
      </c>
      <c r="D63" s="26">
        <v>1</v>
      </c>
      <c r="E63" s="7"/>
      <c r="F63" s="70">
        <f>D63*E63</f>
        <v>0</v>
      </c>
    </row>
    <row r="64" spans="1:6" ht="15.75" thickBot="1" x14ac:dyDescent="0.3">
      <c r="A64" s="10"/>
      <c r="B64" s="16"/>
      <c r="C64" s="11"/>
      <c r="D64" s="26"/>
      <c r="E64" s="7"/>
      <c r="F64" s="116"/>
    </row>
    <row r="65" spans="1:6" s="9" customFormat="1" ht="13.5" thickBot="1" x14ac:dyDescent="0.25">
      <c r="A65" s="10"/>
      <c r="B65" s="30" t="s">
        <v>416</v>
      </c>
      <c r="C65" s="11"/>
      <c r="D65" s="26"/>
      <c r="E65" s="7"/>
      <c r="F65" s="78">
        <f>SUM(F48:F63)</f>
        <v>0</v>
      </c>
    </row>
    <row r="66" spans="1:6" s="9" customFormat="1" ht="12.75" x14ac:dyDescent="0.2">
      <c r="A66" s="10"/>
      <c r="B66" s="87"/>
      <c r="C66" s="86"/>
      <c r="D66" s="93"/>
      <c r="E66" s="82"/>
      <c r="F66" s="117"/>
    </row>
    <row r="67" spans="1:6" s="47" customFormat="1" ht="12.75" x14ac:dyDescent="0.2">
      <c r="A67" s="222" t="s">
        <v>177</v>
      </c>
      <c r="B67" s="223" t="s">
        <v>446</v>
      </c>
      <c r="C67" s="224"/>
      <c r="D67" s="225"/>
      <c r="E67" s="102"/>
      <c r="F67" s="103"/>
    </row>
    <row r="68" spans="1:6" s="47" customFormat="1" ht="12.75" x14ac:dyDescent="0.2">
      <c r="A68" s="211"/>
      <c r="B68" s="226"/>
      <c r="C68" s="6"/>
      <c r="D68" s="146"/>
      <c r="E68" s="7"/>
      <c r="F68" s="70"/>
    </row>
    <row r="69" spans="1:6" s="47" customFormat="1" ht="102" x14ac:dyDescent="0.2">
      <c r="A69" s="211">
        <v>2</v>
      </c>
      <c r="B69" s="145" t="s">
        <v>450</v>
      </c>
      <c r="C69" s="6" t="s">
        <v>191</v>
      </c>
      <c r="D69" s="146">
        <v>1</v>
      </c>
      <c r="E69" s="7"/>
      <c r="F69" s="70">
        <f t="shared" ref="F69" si="1">SUM(D69*E69)</f>
        <v>0</v>
      </c>
    </row>
    <row r="70" spans="1:6" s="144" customFormat="1" ht="15.75" thickBot="1" x14ac:dyDescent="0.3">
      <c r="A70" s="211"/>
      <c r="B70" s="227"/>
      <c r="C70" s="6"/>
      <c r="D70" s="146"/>
      <c r="E70" s="7"/>
      <c r="F70" s="70"/>
    </row>
    <row r="71" spans="1:6" s="144" customFormat="1" ht="15.75" thickBot="1" x14ac:dyDescent="0.3">
      <c r="A71" s="228"/>
      <c r="B71" s="229" t="s">
        <v>448</v>
      </c>
      <c r="C71" s="230"/>
      <c r="D71" s="146"/>
      <c r="E71" s="7"/>
      <c r="F71" s="78">
        <f>SUM(F69:F69)</f>
        <v>0</v>
      </c>
    </row>
    <row r="72" spans="1:6" s="9" customFormat="1" ht="15.75" x14ac:dyDescent="0.2">
      <c r="A72" s="4"/>
      <c r="B72" s="204" t="s">
        <v>110</v>
      </c>
      <c r="C72" s="336" t="s">
        <v>322</v>
      </c>
      <c r="D72" s="337"/>
      <c r="E72" s="337"/>
      <c r="F72" s="338"/>
    </row>
    <row r="73" spans="1:6" s="9" customFormat="1" ht="12.75" x14ac:dyDescent="0.2">
      <c r="A73" s="4"/>
      <c r="B73" s="114"/>
      <c r="C73" s="139"/>
      <c r="D73" s="137"/>
      <c r="E73" s="136"/>
      <c r="F73" s="114"/>
    </row>
    <row r="74" spans="1:6" x14ac:dyDescent="0.25">
      <c r="A74" s="214" t="s">
        <v>155</v>
      </c>
      <c r="B74" s="90" t="s">
        <v>3</v>
      </c>
      <c r="C74" s="136"/>
      <c r="D74" s="137"/>
      <c r="E74" s="137"/>
      <c r="F74" s="113">
        <f>F13</f>
        <v>0</v>
      </c>
    </row>
    <row r="75" spans="1:6" x14ac:dyDescent="0.25">
      <c r="A75" s="214" t="s">
        <v>156</v>
      </c>
      <c r="B75" s="90" t="s">
        <v>269</v>
      </c>
      <c r="C75" s="138"/>
      <c r="D75" s="137"/>
      <c r="E75" s="138"/>
      <c r="F75" s="114">
        <f>F33</f>
        <v>0</v>
      </c>
    </row>
    <row r="76" spans="1:6" x14ac:dyDescent="0.25">
      <c r="A76" s="214" t="s">
        <v>175</v>
      </c>
      <c r="B76" s="90" t="s">
        <v>122</v>
      </c>
      <c r="C76" s="138"/>
      <c r="D76" s="137"/>
      <c r="E76" s="138"/>
      <c r="F76" s="114">
        <f>F44</f>
        <v>0</v>
      </c>
    </row>
    <row r="77" spans="1:6" x14ac:dyDescent="0.25">
      <c r="A77" s="214" t="s">
        <v>176</v>
      </c>
      <c r="B77" s="90" t="s">
        <v>410</v>
      </c>
      <c r="C77" s="138"/>
      <c r="D77" s="137"/>
      <c r="E77" s="138"/>
      <c r="F77" s="114">
        <f>F65</f>
        <v>0</v>
      </c>
    </row>
    <row r="78" spans="1:6" ht="15.75" thickBot="1" x14ac:dyDescent="0.3">
      <c r="A78" s="55" t="s">
        <v>177</v>
      </c>
      <c r="B78" s="132" t="s">
        <v>446</v>
      </c>
      <c r="C78" s="138"/>
      <c r="D78" s="137"/>
      <c r="E78" s="138"/>
      <c r="F78" s="114">
        <f>F71</f>
        <v>0</v>
      </c>
    </row>
    <row r="79" spans="1:6" ht="15.75" thickBot="1" x14ac:dyDescent="0.3">
      <c r="A79" s="215"/>
      <c r="B79" s="272" t="s">
        <v>708</v>
      </c>
      <c r="C79" s="138"/>
      <c r="D79" s="137"/>
      <c r="E79" s="138"/>
      <c r="F79" s="115">
        <f>SUM(F74:F78)</f>
        <v>0</v>
      </c>
    </row>
  </sheetData>
  <mergeCells count="2">
    <mergeCell ref="C72:F72"/>
    <mergeCell ref="D2:F2"/>
  </mergeCells>
  <pageMargins left="0.70866141732283472" right="0.70866141732283472" top="0.74803149606299213" bottom="0.74803149606299213" header="0.31496062992125984" footer="0.31496062992125984"/>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e777af5-75c5-4059-8842-b3ca2d118c77">32JKWRRJAUXM-1987506163-20069</_dlc_DocId>
    <_dlc_DocIdUrl xmlns="de777af5-75c5-4059-8842-b3ca2d118c77">
      <Url>https://undp.sharepoint.com/teams/BIH/GS/_layouts/15/DocIdRedir.aspx?ID=32JKWRRJAUXM-1987506163-20069</Url>
      <Description>32JKWRRJAUXM-1987506163-20069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E01FE1034BB945869FCB03DE5D16A7" ma:contentTypeVersion="12" ma:contentTypeDescription="Create a new document." ma:contentTypeScope="" ma:versionID="abee156229104f28b128cb5450525a59">
  <xsd:schema xmlns:xsd="http://www.w3.org/2001/XMLSchema" xmlns:xs="http://www.w3.org/2001/XMLSchema" xmlns:p="http://schemas.microsoft.com/office/2006/metadata/properties" xmlns:ns2="b2afbfc0-3ecf-4a30-a8ef-29ed9e9da4b2" xmlns:ns3="de777af5-75c5-4059-8842-b3ca2d118c77" targetNamespace="http://schemas.microsoft.com/office/2006/metadata/properties" ma:root="true" ma:fieldsID="4eb10b585ae43a8e87dc294d5cc6b4c3" ns2:_="" ns3:_="">
    <xsd:import namespace="b2afbfc0-3ecf-4a30-a8ef-29ed9e9da4b2"/>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fbfc0-3ecf-4a30-a8ef-29ed9e9da4b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4F688E-ED32-40B3-BDC3-A076AE6AFB11}">
  <ds:schemaRefs>
    <ds:schemaRef ds:uri="http://schemas.microsoft.com/sharepoint/v3/contenttype/forms"/>
  </ds:schemaRefs>
</ds:datastoreItem>
</file>

<file path=customXml/itemProps2.xml><?xml version="1.0" encoding="utf-8"?>
<ds:datastoreItem xmlns:ds="http://schemas.openxmlformats.org/officeDocument/2006/customXml" ds:itemID="{A3D9CED8-FD77-47FD-A644-70182B651C74}">
  <ds:schemaRefs>
    <ds:schemaRef ds:uri="http://purl.org/dc/terms/"/>
    <ds:schemaRef ds:uri="http://schemas.microsoft.com/office/2006/documentManagement/types"/>
    <ds:schemaRef ds:uri="1d3020d6-8e92-4ff3-afc2-ead1a0ac31b6"/>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33efe5d4-cb6c-4b6e-9bc9-eb5858f72505"/>
    <ds:schemaRef ds:uri="http://schemas.microsoft.com/office/2006/metadata/properties"/>
  </ds:schemaRefs>
</ds:datastoreItem>
</file>

<file path=customXml/itemProps3.xml><?xml version="1.0" encoding="utf-8"?>
<ds:datastoreItem xmlns:ds="http://schemas.openxmlformats.org/officeDocument/2006/customXml" ds:itemID="{06EBE90E-9B28-45C7-BEDF-065E70978D28}"/>
</file>

<file path=customXml/itemProps4.xml><?xml version="1.0" encoding="utf-8"?>
<ds:datastoreItem xmlns:ds="http://schemas.openxmlformats.org/officeDocument/2006/customXml" ds:itemID="{5263A4CE-DF7E-4802-A016-7CF9D8AE2E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ZBIRNA REKAPITULACIJA</vt:lpstr>
      <vt:lpstr>A Građevinsko-zanatski</vt:lpstr>
      <vt:lpstr>B Hidroinstalacije</vt:lpstr>
      <vt:lpstr>C Elektroinstalacije</vt:lpstr>
      <vt:lpstr>D Mašinske instalacije</vt:lpstr>
      <vt:lpstr>E Vanjsko uređenje</vt:lpstr>
      <vt:lpstr>'A Građevinsko-zanatski'!Print_Area</vt:lpstr>
      <vt:lpstr>'B Hidroinstalacije'!Print_Area</vt:lpstr>
      <vt:lpstr>'C Elektroinstalacije'!Print_Area</vt:lpstr>
      <vt:lpstr>'D Mašinske instalacije'!Print_Area</vt:lpstr>
      <vt:lpstr>'E Vanjsko uređenje'!Print_Area</vt:lpstr>
      <vt:lpstr>'A Građevinsko-zanatski'!Print_Titles</vt:lpstr>
      <vt:lpstr>'B Hidroinstalacije'!Print_Titles</vt:lpstr>
      <vt:lpstr>'C Elektroinstalacije'!Print_Titles</vt:lpstr>
      <vt:lpstr>'D Mašinske instalacije'!Print_Titles</vt:lpstr>
      <vt:lpstr>'E Vanjsko uređenje'!Print_Titles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Korisnik</cp:lastModifiedBy>
  <cp:lastPrinted>2020-09-01T11:05:03Z</cp:lastPrinted>
  <dcterms:created xsi:type="dcterms:W3CDTF">2019-06-05T21:03:48Z</dcterms:created>
  <dcterms:modified xsi:type="dcterms:W3CDTF">2020-09-01T11:08:44Z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0x01010040E01FE1034BB945869FCB03DE5D16A7</vt:lpwstr>
  </property>
  <property fmtid="{D5CDD505-2E9C-101B-9397-08002B2CF9AE}" pid="3" name="_dlc_DocIdItemGuid">
    <vt:lpwstr>6368ce58-fab4-404a-8c1c-2bd5a217e85f</vt:lpwstr>
  </property>
</Properties>
</file>