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uro.salia\Desktop\docusign\2022\MOZ-0000167456\02_Solicitation\"/>
    </mc:Choice>
  </mc:AlternateContent>
  <xr:revisionPtr revIDLastSave="0" documentId="13_ncr:1_{969AEF7A-8C70-4335-83D7-E6D313F5C775}" xr6:coauthVersionLast="47" xr6:coauthVersionMax="47" xr10:uidLastSave="{00000000-0000-0000-0000-000000000000}"/>
  <bookViews>
    <workbookView xWindow="-120" yWindow="-120" windowWidth="29040" windowHeight="15720" xr2:uid="{D825D2EF-160B-467D-8A32-FD65BE12A9AC}"/>
  </bookViews>
  <sheets>
    <sheet name="RESUMO" sheetId="5" r:id="rId1"/>
    <sheet name="PRELIMINARES E GERAIS" sheetId="1" r:id="rId2"/>
    <sheet name="MODULOS PRE FABRICADOS" sheetId="2" r:id="rId3"/>
    <sheet name="GUARITA"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 i="1" l="1"/>
  <c r="D19" i="6"/>
  <c r="D32" i="6"/>
  <c r="F63" i="6"/>
  <c r="F64" i="6"/>
  <c r="F66" i="6"/>
  <c r="F67" i="6"/>
  <c r="F68" i="6"/>
  <c r="F69" i="6"/>
  <c r="F70" i="6"/>
  <c r="F71" i="6"/>
  <c r="F58" i="6"/>
  <c r="F59" i="6"/>
  <c r="F44" i="6"/>
  <c r="F45" i="6"/>
  <c r="F40" i="6"/>
  <c r="F41" i="6"/>
  <c r="D26" i="6"/>
  <c r="D25" i="6"/>
  <c r="D24" i="6"/>
  <c r="D18" i="6"/>
  <c r="D16" i="6"/>
  <c r="D15" i="6"/>
  <c r="F83" i="6"/>
  <c r="F82" i="6"/>
  <c r="F81" i="6"/>
  <c r="F80" i="6"/>
  <c r="F78" i="6"/>
  <c r="F77" i="6"/>
  <c r="F75" i="6"/>
  <c r="F74" i="6"/>
  <c r="F53" i="6"/>
  <c r="F52" i="6"/>
  <c r="F51" i="6"/>
  <c r="F50" i="6"/>
  <c r="F49" i="6"/>
  <c r="F43" i="6"/>
  <c r="F46" i="6"/>
  <c r="F35" i="6"/>
  <c r="F34" i="6"/>
  <c r="F33" i="6"/>
  <c r="F32" i="6"/>
  <c r="F28" i="6"/>
  <c r="F27" i="6"/>
  <c r="F26" i="6"/>
  <c r="F25" i="6"/>
  <c r="F24" i="6"/>
  <c r="F20" i="6"/>
  <c r="F19" i="6"/>
  <c r="F18" i="6"/>
  <c r="F17" i="6"/>
  <c r="F16" i="6"/>
  <c r="F15" i="6"/>
  <c r="F14" i="6"/>
  <c r="F13" i="6"/>
  <c r="F12" i="6"/>
  <c r="F54" i="6"/>
  <c r="F84" i="6"/>
  <c r="F21" i="6"/>
  <c r="F29" i="6"/>
  <c r="F36" i="6"/>
  <c r="F57" i="6"/>
  <c r="F60" i="6"/>
  <c r="F86" i="6"/>
  <c r="F22" i="5"/>
  <c r="D59" i="1"/>
  <c r="F59" i="1"/>
  <c r="F53" i="1"/>
  <c r="F54" i="1"/>
  <c r="F55" i="1"/>
  <c r="F44" i="1"/>
  <c r="F45" i="1"/>
  <c r="F46" i="1"/>
  <c r="F47" i="1"/>
  <c r="F48" i="1"/>
  <c r="F65" i="1"/>
  <c r="F14" i="1"/>
  <c r="F31" i="1"/>
  <c r="F64" i="1"/>
  <c r="F40" i="2"/>
  <c r="F44" i="2"/>
  <c r="F21" i="2"/>
  <c r="F23" i="2"/>
  <c r="F24" i="2"/>
  <c r="F52" i="1"/>
  <c r="F51" i="1"/>
  <c r="F63" i="1"/>
  <c r="F62" i="1"/>
  <c r="F61" i="1"/>
  <c r="F60" i="1"/>
  <c r="F39" i="1"/>
  <c r="F38" i="1"/>
  <c r="F66" i="1"/>
  <c r="F28" i="1"/>
  <c r="F30" i="1"/>
  <c r="F32" i="1"/>
  <c r="F33" i="1"/>
  <c r="F56" i="1"/>
  <c r="F36" i="1"/>
  <c r="F37" i="1"/>
  <c r="F40" i="1"/>
  <c r="F41" i="1"/>
  <c r="F21" i="1"/>
  <c r="F22" i="1"/>
  <c r="F23" i="1"/>
  <c r="F25" i="1"/>
  <c r="F11" i="1"/>
  <c r="F12" i="1"/>
  <c r="F13" i="1"/>
  <c r="F15" i="1"/>
  <c r="F16" i="1"/>
  <c r="F17" i="1"/>
  <c r="F18" i="1"/>
  <c r="F68" i="1"/>
  <c r="E15" i="5"/>
  <c r="F63" i="2"/>
  <c r="F61" i="2"/>
  <c r="F59" i="2"/>
  <c r="E13" i="5"/>
  <c r="F12" i="2"/>
  <c r="F13" i="2"/>
  <c r="F14" i="2"/>
  <c r="E17" i="5"/>
  <c r="F53" i="2"/>
  <c r="F51" i="2"/>
  <c r="F49" i="2"/>
  <c r="F43" i="2"/>
  <c r="F39" i="2"/>
  <c r="F33" i="2"/>
  <c r="F32" i="2"/>
  <c r="F31" i="2"/>
  <c r="F30" i="2"/>
  <c r="F29" i="2"/>
  <c r="F22" i="2"/>
  <c r="F25" i="2"/>
  <c r="F16" i="2"/>
  <c r="F45" i="2"/>
  <c r="G55" i="2"/>
  <c r="E20" i="5"/>
  <c r="E19" i="5"/>
  <c r="E16" i="5"/>
  <c r="F18" i="5"/>
  <c r="E21" i="5"/>
  <c r="F11" i="5"/>
  <c r="F17" i="2"/>
  <c r="F67" i="2"/>
  <c r="F12" i="5"/>
  <c r="F24" i="5"/>
  <c r="G17" i="2"/>
  <c r="F25" i="5"/>
  <c r="F14" i="5"/>
  <c r="F26" i="5"/>
  <c r="F27" i="5"/>
  <c r="F28" i="5"/>
</calcChain>
</file>

<file path=xl/sharedStrings.xml><?xml version="1.0" encoding="utf-8"?>
<sst xmlns="http://schemas.openxmlformats.org/spreadsheetml/2006/main" count="369" uniqueCount="213">
  <si>
    <t>ITEM</t>
  </si>
  <si>
    <t>DESCRIÇÃO</t>
  </si>
  <si>
    <t>UN</t>
  </si>
  <si>
    <t>QUANT.</t>
  </si>
  <si>
    <t>PREÇO UNITÁRIO</t>
  </si>
  <si>
    <t>PREÇO TOTAL</t>
  </si>
  <si>
    <t>PRELIMINARES E GERAIS</t>
  </si>
  <si>
    <t>Subtotal</t>
  </si>
  <si>
    <t>vg</t>
  </si>
  <si>
    <t>m2</t>
  </si>
  <si>
    <t>Vg</t>
  </si>
  <si>
    <t>MORGUE</t>
  </si>
  <si>
    <t>SUBTOTAL - MODULOS PREFABRICADOS</t>
  </si>
  <si>
    <t>MODULOS PREFABRICADOS</t>
  </si>
  <si>
    <t>un</t>
  </si>
  <si>
    <t>Execucao de cobertura em chapa IBS assente sobre uma estrutura asnas e madres de perfis metalicos.</t>
  </si>
  <si>
    <t>MATERINDADE</t>
  </si>
  <si>
    <t>Limpeza geral  do terreno reservado a construção,  incluindo remoção do lixo para um local a definir pela fiscalização</t>
  </si>
  <si>
    <t xml:space="preserve">Fornecimento das telas finais de todas as especialidades </t>
  </si>
  <si>
    <t>Montagem e desmontagem de estaleiro central, com vedacao provisoria, escritorio para a fiscalizacao e instalacoes sanitarias, incluindo mobilização e desmobilização de todos equipamentos de estaleiro e pessoal necessários;  bem como colocação da placa da obra de acordo com o modelo do Dono da Obra e instruções da fiscalização</t>
  </si>
  <si>
    <t>Tratamento do solo contra  térmites (muchém), xilófagos dentre muitas outras pragas de insectos que assolam a região, com produto bastante forte em toda a área de edificação, incluindo respectivos arruamentos.</t>
  </si>
  <si>
    <t>Implantacao da obra incluindo trabalhos  de Marcação e colocação de cangalhos dos edifícios</t>
  </si>
  <si>
    <t>Execucao de Base de assentamento em laje de betao armado, elevado a 60cm do solo, com rampa de acesso e escadaria, de acordo com o projecto, incluindo,  movimentos de terra, fundacoes e todos os trabalhos complementares.</t>
  </si>
  <si>
    <t>RESUMO</t>
  </si>
  <si>
    <t>Total</t>
  </si>
  <si>
    <t>Iva 17%</t>
  </si>
  <si>
    <t>Total incl. iva</t>
  </si>
  <si>
    <t>Contigencias10%)</t>
  </si>
  <si>
    <t>Grande total</t>
  </si>
  <si>
    <t>EDIFICIOS CONVENCIONAIS</t>
  </si>
  <si>
    <t>ARRANJOS EXTERIORES</t>
  </si>
  <si>
    <t>SUBTOTAL -PRELIMINARES E GERAIS</t>
  </si>
  <si>
    <t>Edificio de Maternidade executado em de modulo pre fabricado, com compartimentacao de acordo com o projecto e especificacoes tecnicas constantes na memorias descritivas dos Termos de referencia.</t>
  </si>
  <si>
    <t>Execucao de cobertura em chapa IBR assente sobre uma estrutura asnas e madres de perfis metalicos.</t>
  </si>
  <si>
    <t>ml</t>
  </si>
  <si>
    <t>Un</t>
  </si>
  <si>
    <t>Fornecimento e montagem de tubagem exterior enterrada em polietileno de alta densidade para ligacao e distribuição de água aos edificios definidos no projecto, incluindo acessórios, fixações, bem como todos os trabalhos necessários.</t>
  </si>
  <si>
    <t>REDE DE ABASTECIMENTO DE AGUA</t>
  </si>
  <si>
    <t>REDE DE ELECTRICIDADE</t>
  </si>
  <si>
    <t>REDE DE ESGOTOS</t>
  </si>
  <si>
    <t>Fornecimento e montagem de Quadro electrico geral, incluindo , os respectivos fusiveis, ligacao a terra de proteccao e todos os trabalhos necessarios.</t>
  </si>
  <si>
    <t xml:space="preserve">Construção de dreno de infiltração com 1,5 m de diâmetro e 2,0 m de altura útil,em alvenaria e tampa em betao armado,  incluíndo todos os trabalhos  necessarioa a sua execucao e funcionamento </t>
  </si>
  <si>
    <t>Execucao de floreiras hornamentais,  incluindo fornecimento e aplicacao de terra vegetal, relva e plantas de pequeno porte.</t>
  </si>
  <si>
    <t>Fornecimento e execução de base para placa de inauguração incluindo placa de mármore e dizeres a definir pelo Dono de Obra</t>
  </si>
  <si>
    <t>IMPLANTACAO E MOVIMENTOS DE TERRAS</t>
  </si>
  <si>
    <t>Cozinha e manutencao</t>
  </si>
  <si>
    <t>Lavandaria</t>
  </si>
  <si>
    <t>Vedacao</t>
  </si>
  <si>
    <t>Pavimentacao</t>
  </si>
  <si>
    <t>Jardinagem</t>
  </si>
  <si>
    <t>Tratamento de Lixo</t>
  </si>
  <si>
    <t>TÍTULO:</t>
  </si>
  <si>
    <t xml:space="preserve">MINISTERIO DA SAUDE </t>
  </si>
  <si>
    <t>UNITED NATIONS DEVELOPMENT PROGRAMME</t>
  </si>
  <si>
    <t>MAPA DE QUANTIDADES</t>
  </si>
  <si>
    <t>MODULOS PRE FABRICADOS</t>
  </si>
  <si>
    <t>(ESTIMATIVAS DE CUSTO)</t>
  </si>
  <si>
    <t>Sanitarios</t>
  </si>
  <si>
    <t>SANITARIOS</t>
  </si>
  <si>
    <t>Edificio de sanitarios da enfermaria tenda executado em de modulo pre fabricado, com compartimentacao de acordo com o projecto e especificacoes tecnicas constantes na memorias descritivas dos Termos de referencia.</t>
  </si>
  <si>
    <t>Fornecimento e montagem de modulo prefabricado  com cerca de 115 m2 de acordo com as dimencoes e especificacoes do projecto. Incluindo transporte, caixilharia,  instalacoes tecnicas e  todos os trabalhos complementares e  de acabamento para o seu bom funcionamento.</t>
  </si>
  <si>
    <t>Fornecimento e montagem de modulo prefabricado  com cerca de 30 m2 de acordo com as dimencoes e especificacoes do projecto. Incluindo transporte, caixilharia,  instalacoes tecnicas e  todos os trabalhos complementares e  de acabamento para o seu bom funcionamento.</t>
  </si>
  <si>
    <t>Limpeza e desinfeccao da obra apos conclusao da mesma.</t>
  </si>
  <si>
    <t>NOTA:</t>
  </si>
  <si>
    <t xml:space="preserve">Preparacao de projecto executivo das especialidades, incluindo desenhos, calculos, especificacoes tecnicas e fornecimento de catalogos, de acordo com as normas e recomendacoes da OMS para a execucao de unidades sanitarias para doencas respiratorias graves (SARI) </t>
  </si>
  <si>
    <t>MANICA</t>
  </si>
  <si>
    <t>EDIFICIO DE LABORATORIO</t>
  </si>
  <si>
    <t>Fornecimento e montagem de modulo prefabricado  com cerca de 154 m2 de acordo com as dimencoes e especificacoes do projecto. Incluindo pavimento Viroc, caixilharia,  instalacoes tecnicas (Abastecimento de Agua, esgotos, electricidade e HAVAC),  equipamentos sanitarios e arcondicionados,  transporte e montagem e  todos os trabalhos complementares e  de acabamento para o seu bom funcionamento.</t>
  </si>
  <si>
    <t>1.20x0.70x0.90m (Reagent prep / Sample room)</t>
  </si>
  <si>
    <t>2.000x0.70x0.90m (Extraction / Amplification room))</t>
  </si>
  <si>
    <t>BANCADAS FENOLICAS</t>
  </si>
  <si>
    <t>AC 9.000 BTU</t>
  </si>
  <si>
    <t>AC 12.000 BTU</t>
  </si>
  <si>
    <t>Execucao de cobertura em chapa IBR de 6mm assente sobre uma estrutura asnas e madres de perfis metalicos galvanizados espassadas a 60cm.</t>
  </si>
  <si>
    <t>Execucao de pavimento de circulacao pedonal embetonilha queimada e esquartelada, incluindo aterros, enrrocamento e compactacao, e todos os trabalhos necessarios a uma boa execucao.</t>
  </si>
  <si>
    <t>Execucao em pavimento de circulacao de viaturas em blocos de pave tipo Zig-zag da classe 45, com 80mm de espessura, incluindodelimitacao em lancil de betao, aterros, compactacao e estabilizacao com solo cimento,aplicacao de lancis em betao e todos os trabalhos complementares.</t>
  </si>
  <si>
    <t>Fornecimento e montagem de portao de  correr do tipo Clear Vu, para o acesso de viaturas, com 3.50x1.80 m, com Ref. Invisible wall" incluindo equipamento de comando electrónico compatível.</t>
  </si>
  <si>
    <t>Fornecimento e montagem de portao de pedestres do tipo Clear Vu, para o acesso de pedestres, com 1.20x1.80 m, com Ref. Invisible wall" incluindo equipamento de comando electrónico compatível.</t>
  </si>
  <si>
    <t>SINALIZACAO DE EMERGENCIA COMBATE A INCENDIOS</t>
  </si>
  <si>
    <t>Sinalizacao luminosa de saida de emergencia</t>
  </si>
  <si>
    <t>caixa metalica com Kit de primeiros socorros</t>
  </si>
  <si>
    <t>Fornecimento e montagem de extintores abc, PO 9kg,  incluindo a respectiva sinalizacao e instrucao de uso</t>
  </si>
  <si>
    <t>Fornecimento e montagem de extintores abc, CO2 5kg,  incluindo a respectiva sinalizacao e instrucao de uso</t>
  </si>
  <si>
    <t>VG</t>
  </si>
  <si>
    <t>Fornecimento e montagem de bomba de agua com hidropressor e todas as ligacoes necessarias,aplicacao de valvulas de retencao e seccionamento e todos os trabalhos complementares ao bom funcionamento</t>
  </si>
  <si>
    <t>Fornecimento e montagem de tubagem plastica enterrada  para coleta de aguasdos laboratorios e canalizacao a Fossa quimica, incluindo acessórios de ligacao, bem como todos os trabalhos necessários.</t>
  </si>
  <si>
    <t>Fornecimento e montagem de tubagem plastica  enterrada  para ligacao dos esgotos do edificio a Fossa septic e Dreno, incluindo execucao de caixas de inspeccao, acessórios de ligacao, bem como todos os trabalhos necessários.</t>
  </si>
  <si>
    <t xml:space="preserve">Construção de fossa septica,em alvenaria e tampa em betao armado, dimensionada para 20 pessoas incluíndo todos os trabalhos  necessarioa a sua execucao e funcionamento </t>
  </si>
  <si>
    <t>Execucao de rede electrica de ligacao ao quadro electrico geral e deste aos quadros parciais dos edificios e gerador, incluindo caixas de passagem todos os trabalhos necessarios</t>
  </si>
  <si>
    <t>Edificio de LABORATORIO com 18.20x8.44m em de modulo pre fabricado, com sobrecarga admissivel de 400kg/m2, com compartimentacao de acordo com o projecto e especificacoes tecnicas constantes na memorias descritivas dos Termos de referencia, (em anexo)</t>
  </si>
  <si>
    <t>1.60x0.70x0.90m com cuba de mesmo material incluindo torneira de laboratorio e todos acessorios de ligacao(Extraction room)</t>
  </si>
  <si>
    <t>2.20x0.70x0.90m com cuba de mesmo material incluindo torneira de laboratorio e todos acessorios de ligacao (Sterilization room)</t>
  </si>
  <si>
    <t>fornecimento e montagem de bancadas fenolicas em resina de 22mm com as seguintes caracteristicas e  dimensoes</t>
  </si>
  <si>
    <t>Fornecimento e montagem de ar condicionados do tipo split,incluindo circuito com proteccao e os respectivos apoios, com as seguintes capacidades</t>
  </si>
  <si>
    <t>EQUIPAMENTOS</t>
  </si>
  <si>
    <t>TA 50L</t>
  </si>
  <si>
    <t>Fornecimento e montagem de Termo acumulador electrico, incluindo, tubagem de ligacao, circuito com proteccao e todos os trabalhos necessarios com as seguintes capacidades</t>
  </si>
  <si>
    <t>Fornecimento e montagem de Chuveiro de emergencia, incluindo, tubagem de ligacao e todos os trabalhos necessarios para o bom funcionamento</t>
  </si>
  <si>
    <t>Fornecimento e montagem de postes de iluminacao de 3m de altura, com luminarias do tipo LED, incluindo todos os trabalhos e acessorios de ligacao.</t>
  </si>
  <si>
    <t xml:space="preserve">Fornecimento e montagem de fossa Quimica em polietereno de alta densidade de 3000L,  incluíndo todos os trabalhos  necessarioa a sua execucao e funcionamento </t>
  </si>
  <si>
    <t>Execucao de testes e ensaios de materiais de construcao, incluindo estudo de composicao de betao e certificados de aco ede blocos</t>
  </si>
  <si>
    <t>Fornecimento e montagem de sistema de detetores de fumo, incluindo painel de 4 zonas, e sirene e iluminacao de alerta. De acordo com as especificacoes tecnicas</t>
  </si>
  <si>
    <t>Execucao de Base de assentamento em laje de betao armado, elevado a 60cm do solo, com rampa de acesso e escadaria, de acordo com o projecto, incluindo,  movimentos de terra, fundacoes, acabamento em esmalte poliuretano e todos os trabalhos complementares.</t>
  </si>
  <si>
    <t>Execucao de rede de Informática nos seguintes compartimentos: Escritório, Sala Receção Amostras e Sala de Amplificação; total 6 pontos de conexão. Inclui bastidor, patch panel calhas para passagem de cabos, certificação e todos os acessórios necessários ao seu perfeito funcionamento.</t>
  </si>
  <si>
    <t>Execucao de  Alpendre de gerador com 9m2 com piso em betão e cobertura em estrutura metálica, chapas IBR 0.6mm e fechamento lateral com malha de rede expandda, incluindo portao de acesso a manutencao..</t>
  </si>
  <si>
    <t>Fornecimento e montagem de deposito de agua em polietileno com capacidade de 5.000L enterrado, indluindo execucao decaixa em alvenaria, ligacao ao sistema existente com tubagem de polietileno de alta densidade, aplicacao de valvulas de retencao e seccionamento e todos os trabalhos complementares ao bom funcionamento</t>
  </si>
  <si>
    <t>Fornecimento e montagem de deposito de agua com capacidade de 1.000L do tipo plastex , incluindo execucao de base de assentamento em betao, ligacao ao sistema existente com tubagem de polietileno de alta densidade, aplicacao de valvulas de retencao e seccionamento e todos os trabalhos complementares ao bom funcionamento</t>
  </si>
  <si>
    <t>Regularização area a implantar as infraestruturas  consoante os desniveis do terreno caso hajam, incluindo aterro com solo de empréstimo,  rega e compactação a 95% MOD AASHTO e todos trabalhos complementares para boa execução da actividade de acordo com a implantação geral do projecto e instrução do fiscal. (Item condicionado as condicoes do relevo a ser observado apos visita dos concorrentes)</t>
  </si>
  <si>
    <t>LABORATORIO DE SAUDE PUBLICA</t>
  </si>
  <si>
    <t>reabilitacao do muro de vedacao existente, incluindo pintura e todos os trabalhos complementares e de acabamento necessarios</t>
  </si>
  <si>
    <t>GUARITA</t>
  </si>
  <si>
    <t>1.1</t>
  </si>
  <si>
    <t>FUNDACOES</t>
  </si>
  <si>
    <t>1.1.1</t>
  </si>
  <si>
    <t>Escavacao de caboucos de fundacao, incluindo rega e compactacao do leito da fundacao</t>
  </si>
  <si>
    <t>m3</t>
  </si>
  <si>
    <t>1.1.2</t>
  </si>
  <si>
    <t>Aterro em terras provenientes da escavacao, incluindo rega e compactacao</t>
  </si>
  <si>
    <t>1.1.3</t>
  </si>
  <si>
    <t>Fornecimento e aplicacao de Enrrocamento em pedra mediana em camada de 10cm nas bases da fundacao e do pavimento</t>
  </si>
  <si>
    <t>1.1.4</t>
  </si>
  <si>
    <t>Execucao de Sapatas isoladas dos pilares em betao  B25 80x80x30cm, armadas em Ø12mm, incluindo cofragem e descofragem e todos os trabalhos necessarios a boa execucao</t>
  </si>
  <si>
    <t>1.1.5</t>
  </si>
  <si>
    <t>Execucao de Sapata corrida em betao B25com seccao 60x20cm incluindo todos os trabalhos necessarios a boa execucao</t>
  </si>
  <si>
    <t>1.1.6</t>
  </si>
  <si>
    <t>Fornecimento e assentamento de Alvenaria de fundacao em blocos macissados de 20cm assentes em argamassa de cimento e areia ao traco de 1:5</t>
  </si>
  <si>
    <t>1.1.7</t>
  </si>
  <si>
    <t>Execucao de Viga de pavimento em betao armado B25 com seccao 20x30cm armada com 4 Ø10mm e estribos Ø6mm @15cm incluindo cofragem e descofragem e todos os trabalhos necessarios a boa execucao</t>
  </si>
  <si>
    <t>1.1.8</t>
  </si>
  <si>
    <t>Fornecimento e colocacao de Aterros de solos saibrosos da camara de emprestimo, incluindo trabalhos de rega e compactacao</t>
  </si>
  <si>
    <t>1.1.9</t>
  </si>
  <si>
    <t>Pavimento em betao B25 de 12 cm de espessura ligeiramente armado em malhasol de @20cm incluindo cofragem e descofragem e todos os trabalhos necessarios a boa execucao</t>
  </si>
  <si>
    <t>1.2</t>
  </si>
  <si>
    <t>SUPER ESTRUTURA</t>
  </si>
  <si>
    <t>1.2.1</t>
  </si>
  <si>
    <t>Execucao de Pilares em betao armado B25 com seccao 20x30cm e uma altura media de 4.60m armados com 4 Ø12mm e estribos Ø6mm @15cmincluindo cofragem e descofragem e todos os trabalhos necessarios a boa execucao</t>
  </si>
  <si>
    <t>1.2.2</t>
  </si>
  <si>
    <t>Execucao de Vigas de coroamento em betao armado B25 com seccao 20x30cm e armadas com 4 Ø12mm e estribos Ø6mm @15cmincluindo cofragem e descofragem e todos os trabalhos necessarios a boa execucao</t>
  </si>
  <si>
    <t>1.2.3</t>
  </si>
  <si>
    <t>1.2.4</t>
  </si>
  <si>
    <t xml:space="preserve">Fornecimento e assentamento de Grelhas em betao </t>
  </si>
  <si>
    <t>1.2.6</t>
  </si>
  <si>
    <t>COBERTURA</t>
  </si>
  <si>
    <t>1.3.1</t>
  </si>
  <si>
    <t>1.3.2</t>
  </si>
  <si>
    <t>1.3.3</t>
  </si>
  <si>
    <t>Fornecimento e colocação de rufos nos topos das paredes de alvenaria em chapa metálica quinada e com borda de 5 cm</t>
  </si>
  <si>
    <t>1.3.4</t>
  </si>
  <si>
    <t>CAIXILHARIA</t>
  </si>
  <si>
    <t>1.4.1</t>
  </si>
  <si>
    <t>Fornecimento e assentamento de portas Portas em madeira macissa, incluindo todas as ferragens necessarias ao bom funcionamento</t>
  </si>
  <si>
    <t>Batente simples 0.90x2.10m</t>
  </si>
  <si>
    <t>Batente simples 0.80x2.10m</t>
  </si>
  <si>
    <t>1.4.2</t>
  </si>
  <si>
    <t>Fornecimento e assentamento de Janelas em aluminio lacado, incluindo todas a s ferragens para o seu bom funcionamento</t>
  </si>
  <si>
    <t>REVESTIMENTOS E ACABAMENTOS</t>
  </si>
  <si>
    <t>1.5.1</t>
  </si>
  <si>
    <t>Fornecimento e aplicação de betonilha simples queimada a colher ao traço 1:3,com almagre cinzento afagada e esquartelada.</t>
  </si>
  <si>
    <t>1.5.2</t>
  </si>
  <si>
    <t>1.5.3</t>
  </si>
  <si>
    <t>Fornecimento e assentamento de reboco ao traço 1:4 em todas paredes externas e internas do edifício.</t>
  </si>
  <si>
    <t>1.5.4</t>
  </si>
  <si>
    <t>Fornecimento e assentamento Azulejo cerâmico com 20 x 30cm de boa qualidade ,  em paredes de areas humidas ate uma altura de 2.10m</t>
  </si>
  <si>
    <t>1.5.5</t>
  </si>
  <si>
    <t>PINTURAS</t>
  </si>
  <si>
    <t>1.6.1</t>
  </si>
  <si>
    <t xml:space="preserve">Pintura das paredes em duas demãos, com tinta plástica de boa qualidade da CIN, cor  a definir pelo dono da obra antecedida dum primário  e preparação da superfície a pintar </t>
  </si>
  <si>
    <t>1.6.2</t>
  </si>
  <si>
    <t>Pintura de estruturas metálicas com tinta tipo CIN ou similar, incluindo a correcção e preparação de superficies, assim como todos os trabalhos e acessorios necessários à sua correcta aplicação</t>
  </si>
  <si>
    <t>HIDRAULICA</t>
  </si>
  <si>
    <t>1.7.1</t>
  </si>
  <si>
    <t>Fornecimento e montagem de tubagem  PP-R 20mm para distribuição de água aos pontos definidos no projecto, incluindo valvula de seccionamento, torneiras de esquadria, acessórios, fixações, bem como todos os trabalhos preliminares e complementares</t>
  </si>
  <si>
    <t>1.7.2</t>
  </si>
  <si>
    <t>Fornecimento e montagem de tubagem plastica uPVC PN6 Ø 75 mm/Ø 110 mm/  enterrada  para ligacao dos esgotos dos edificios ao sistema de esgotos existente, incluindo execucao de caixas de inspeccao, acessórios de ligacao, bem como todos os trabalhos necessários.</t>
  </si>
  <si>
    <t>1.7.3</t>
  </si>
  <si>
    <t>Fornecimento e montagem de equipamentos sanitarios , incluindo torneiras acessorios e todos os trabalhos de ligacao para o bom funcionamento</t>
  </si>
  <si>
    <t>Sanita com autoclismo</t>
  </si>
  <si>
    <t>Lavatorio com pedestal</t>
  </si>
  <si>
    <t>1.7.4</t>
  </si>
  <si>
    <t>Fornecimento e colocacao de kit de instalacaoes sanitaria composto por porta-rolos, saboneteira liquida, toalheiro</t>
  </si>
  <si>
    <t>ELECTRICIDADE</t>
  </si>
  <si>
    <t>1.8.1</t>
  </si>
  <si>
    <t>Fornecimento e montagem de Quadro electrico parcial, incluindo dijuntores e ligacao a terra de proteccao.</t>
  </si>
  <si>
    <t>1.8.2</t>
  </si>
  <si>
    <t>Execucao de instalacao electrica, incluindo tubagem , cablagem, caixas de derivacao.</t>
  </si>
  <si>
    <t>1.8.3</t>
  </si>
  <si>
    <t>Fornecimento e montagem de aparelhagem  electica embebida do tipo LEGRAND, incluindo acessorios e todos os trabalhos complementares para bom funcionamento</t>
  </si>
  <si>
    <t>interruptores simples</t>
  </si>
  <si>
    <t>Tomadas simples 2P +T, 16A</t>
  </si>
  <si>
    <t>1.8.4</t>
  </si>
  <si>
    <t>Fornecimento e montagem de luminarias  electicas , incluindo acessorios e todos os trabalhos complementares para bom funcionamento</t>
  </si>
  <si>
    <t>luminarias florescentes saliente 1x18W estanques com difusor prismatico transparente</t>
  </si>
  <si>
    <t>luminarias florescentes saliente 2x18W estanques com difusor prismatico transparente</t>
  </si>
  <si>
    <t>Aplique exterior com difusor prismatico em policarbonato e lampada a vapor de 70W</t>
  </si>
  <si>
    <t>1.8.5</t>
  </si>
  <si>
    <t>Fornecimento e Montagem de ventilador helicoidal de montagem na parede de 83m3/h, incluindo todos os acessórios de fixação e ligação,  grelha exterior adequada e comando de controlo através da iluminação:</t>
  </si>
  <si>
    <t>SUBTOTAL - GUARITA</t>
  </si>
  <si>
    <t>Execucao de rampa de acesso, de acordo com os desenhos do projecto</t>
  </si>
  <si>
    <t>Execucao de laje em betao armado B25 com  15 cm de espessura cmincluindo armadura, cofragem e descofragem e todos os trabalhos necessarios a boa execucao</t>
  </si>
  <si>
    <t xml:space="preserve">Fornecimento e assentamento de Alvenaria de bloco vazado de 20, assentes com argamassa de cimento e areia ao traço 1:5r </t>
  </si>
  <si>
    <t>Execução de betonilha de regularização com argamassa de cimento e areia ao traço 1:3, com caimento de 3% para tubos de queda incluindo aplicação de tinta impermeabilizante, de Imperflex Coberturas (ref.:17-600) ou equivalente, de acordo com instrucoes do fabricante.</t>
  </si>
  <si>
    <t>Fornecimento e colocacao de  tubo de queda e todos acessórios de ligação e fixação</t>
  </si>
  <si>
    <t>J1.5 (2,00 x 1,10m)</t>
  </si>
  <si>
    <t>J2.5 (1,00 x 1,10m)</t>
  </si>
  <si>
    <t>J3.5 (0,60 x 0,75m)</t>
  </si>
  <si>
    <t>Fornecimento e colocação de balcão de madeira com 2.4x0.6m acabado  em tinta esmalte e todos os trabalhos para o correcto funcionamento</t>
  </si>
  <si>
    <t>Fornecimento e assentamento Tijoleira porcelanicaa com 30x30cm de boa qualidade,  em pavimentos de areas humidas e de circulacao, incluindo rodape.</t>
  </si>
  <si>
    <t xml:space="preserve">Pintura dos tectoss em duas demãos, com tinta plástica de boa qualidade da CIN, cor  a definir pelo dono da obra antecedida dum primário  e preparação da superfície a pintar </t>
  </si>
  <si>
    <t>Construção de caixa de inspecção para águas negras , incluíndo todos os trabalhos necessários (escavação, aterro, alvenarias, betão), ligações e tampa em betão armado conforme especificado nos desenhos.</t>
  </si>
  <si>
    <t>Construção de caixa de inspecção para águas brancas , incluíndo todos os trabalhos necessários (escavação, aterro, alvenarias, betão), ligações e tampa em betão armado conforme especificado nos desenhos.</t>
  </si>
  <si>
    <t>`</t>
  </si>
  <si>
    <t>Fornecimento e montagem de torneira de rega de jardim, incluindo tubagem de ligacao e todos acessorios ao seu bom funcionamento</t>
  </si>
  <si>
    <t>LOTE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</si>
</sst>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2" x14ac:knownFonts="1">
    <font>
      <sz val="11"/>
      <color theme="1"/>
      <name val="Calibri"/>
      <family val="2"/>
      <scheme val="minor"/>
    </font>
    <font>
      <sz val="11"/>
      <color theme="1"/>
      <name val="Calibri"/>
      <family val="2"/>
      <scheme val="minor"/>
    </font>
    <font>
      <b/>
      <sz val="10"/>
      <name val="Arial Narrow"/>
      <family val="2"/>
    </font>
    <font>
      <sz val="10"/>
      <name val="Arial Narrow"/>
      <family val="2"/>
    </font>
    <font>
      <b/>
      <sz val="9"/>
      <color theme="1"/>
      <name val="Arial Narrow"/>
      <family val="2"/>
    </font>
    <font>
      <b/>
      <sz val="9"/>
      <color rgb="FF793141"/>
      <name val="Arial Narrow"/>
      <family val="2"/>
    </font>
    <font>
      <b/>
      <sz val="11"/>
      <name val="Arial Narrow"/>
      <family val="2"/>
    </font>
    <font>
      <sz val="10"/>
      <name val="Tahoma"/>
      <family val="2"/>
    </font>
    <font>
      <b/>
      <sz val="11"/>
      <color theme="0"/>
      <name val="Arial Narrow"/>
      <family val="2"/>
    </font>
    <font>
      <b/>
      <sz val="10"/>
      <name val="Tahoma"/>
      <family val="2"/>
    </font>
    <font>
      <b/>
      <sz val="11"/>
      <color theme="1"/>
      <name val="Calibri"/>
      <family val="2"/>
      <scheme val="minor"/>
    </font>
    <font>
      <b/>
      <sz val="10"/>
      <color indexed="8"/>
      <name val="Arial Narrow"/>
      <family val="2"/>
    </font>
    <font>
      <sz val="16"/>
      <name val="Arial Narrow"/>
      <family val="2"/>
    </font>
    <font>
      <sz val="12"/>
      <name val="Arial Narrow"/>
      <family val="2"/>
    </font>
    <font>
      <b/>
      <sz val="14"/>
      <name val="Arial Narrow"/>
      <family val="2"/>
    </font>
    <font>
      <b/>
      <sz val="12"/>
      <color theme="1"/>
      <name val="Arial Narrow"/>
      <family val="2"/>
    </font>
    <font>
      <b/>
      <sz val="12"/>
      <name val="Arial Narrow"/>
      <family val="2"/>
    </font>
    <font>
      <b/>
      <sz val="13"/>
      <name val="Arial Narrow"/>
      <family val="2"/>
    </font>
    <font>
      <b/>
      <sz val="16"/>
      <name val="Arial Narrow"/>
      <family val="2"/>
    </font>
    <font>
      <sz val="12"/>
      <name val="Tahoma"/>
      <family val="2"/>
    </font>
    <font>
      <sz val="14"/>
      <name val="Arial Narrow"/>
      <family val="2"/>
    </font>
    <font>
      <sz val="8"/>
      <name val="Calibri"/>
      <family val="2"/>
      <scheme val="minor"/>
    </font>
  </fonts>
  <fills count="6">
    <fill>
      <patternFill patternType="none"/>
    </fill>
    <fill>
      <patternFill patternType="gray125"/>
    </fill>
    <fill>
      <patternFill patternType="solid">
        <fgColor theme="3" tint="0.39997558519241921"/>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249977111117893"/>
        <bgColor indexed="64"/>
      </patternFill>
    </fill>
  </fills>
  <borders count="2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793141"/>
      </right>
      <top style="medium">
        <color indexed="64"/>
      </top>
      <bottom style="medium">
        <color indexed="64"/>
      </bottom>
      <diagonal/>
    </border>
    <border>
      <left style="thin">
        <color rgb="FF793141"/>
      </left>
      <right style="medium">
        <color indexed="64"/>
      </right>
      <top style="medium">
        <color indexed="64"/>
      </top>
      <bottom style="medium">
        <color indexed="64"/>
      </bottom>
      <diagonal/>
    </border>
    <border>
      <left style="thin">
        <color rgb="FF793141"/>
      </left>
      <right style="thin">
        <color rgb="FF793141"/>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8">
    <xf numFmtId="0" fontId="0" fillId="0" borderId="0" xfId="0"/>
    <xf numFmtId="2" fontId="3" fillId="0" borderId="0" xfId="0" applyNumberFormat="1" applyFont="1" applyAlignment="1">
      <alignment vertical="center"/>
    </xf>
    <xf numFmtId="4" fontId="2" fillId="0" borderId="1" xfId="0" applyNumberFormat="1" applyFont="1" applyBorder="1" applyAlignment="1">
      <alignment horizontal="right" vertical="center" wrapText="1"/>
    </xf>
    <xf numFmtId="4" fontId="2" fillId="0" borderId="1" xfId="0" applyNumberFormat="1" applyFont="1" applyBorder="1" applyAlignment="1">
      <alignment horizontal="center" vertical="center" wrapText="1"/>
    </xf>
    <xf numFmtId="43" fontId="2" fillId="0" borderId="1" xfId="1" applyFont="1" applyFill="1" applyBorder="1" applyAlignment="1">
      <alignment horizontal="center" vertical="center" wrapText="1"/>
    </xf>
    <xf numFmtId="2" fontId="7" fillId="0" borderId="0" xfId="0" applyNumberFormat="1" applyFont="1" applyAlignment="1">
      <alignment wrapText="1"/>
    </xf>
    <xf numFmtId="0" fontId="3" fillId="0" borderId="0" xfId="0" applyFont="1" applyAlignment="1">
      <alignment horizontal="center" vertical="center"/>
    </xf>
    <xf numFmtId="4" fontId="3" fillId="0" borderId="2" xfId="0" applyNumberFormat="1" applyFont="1" applyBorder="1" applyAlignment="1">
      <alignment horizontal="justify" vertical="center" wrapText="1"/>
    </xf>
    <xf numFmtId="164" fontId="3" fillId="4" borderId="2" xfId="0" applyNumberFormat="1" applyFont="1" applyFill="1" applyBorder="1" applyAlignment="1">
      <alignment horizontal="right" vertical="center"/>
    </xf>
    <xf numFmtId="4" fontId="2" fillId="0" borderId="2" xfId="0" applyNumberFormat="1" applyFont="1" applyBorder="1" applyAlignment="1">
      <alignment horizontal="right" vertical="center" wrapText="1"/>
    </xf>
    <xf numFmtId="4" fontId="3" fillId="0" borderId="2" xfId="0" applyNumberFormat="1" applyFont="1" applyBorder="1" applyAlignment="1">
      <alignment horizontal="center" vertical="center" wrapText="1"/>
    </xf>
    <xf numFmtId="43" fontId="3" fillId="4" borderId="2" xfId="1" applyFont="1" applyFill="1" applyBorder="1" applyAlignment="1">
      <alignment horizontal="center" vertical="center"/>
    </xf>
    <xf numFmtId="43" fontId="3" fillId="0" borderId="2" xfId="1" applyFont="1" applyFill="1" applyBorder="1" applyAlignment="1">
      <alignment vertical="center"/>
    </xf>
    <xf numFmtId="2" fontId="9" fillId="0" borderId="0" xfId="0" applyNumberFormat="1" applyFont="1"/>
    <xf numFmtId="2" fontId="7" fillId="0" borderId="0" xfId="0" applyNumberFormat="1" applyFont="1"/>
    <xf numFmtId="43" fontId="3" fillId="0" borderId="2" xfId="1" applyFont="1" applyFill="1" applyBorder="1" applyAlignment="1">
      <alignment horizontal="center" vertical="center"/>
    </xf>
    <xf numFmtId="43" fontId="2" fillId="0" borderId="2" xfId="1" applyFont="1" applyFill="1" applyBorder="1" applyAlignment="1">
      <alignment vertical="center"/>
    </xf>
    <xf numFmtId="43" fontId="2" fillId="0" borderId="0" xfId="1" applyFont="1" applyFill="1" applyBorder="1" applyAlignment="1">
      <alignment horizontal="center" vertical="center" wrapText="1"/>
    </xf>
    <xf numFmtId="4" fontId="11" fillId="4" borderId="2" xfId="0" applyNumberFormat="1" applyFont="1" applyFill="1" applyBorder="1" applyAlignment="1">
      <alignment horizontal="right"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43" fontId="2" fillId="0" borderId="2" xfId="1" applyFont="1" applyBorder="1" applyAlignment="1">
      <alignment horizontal="left" vertical="center"/>
    </xf>
    <xf numFmtId="9" fontId="3" fillId="0" borderId="2" xfId="2" applyFont="1" applyFill="1" applyBorder="1" applyAlignment="1">
      <alignment horizontal="center" vertical="center"/>
    </xf>
    <xf numFmtId="0" fontId="3" fillId="0" borderId="0" xfId="0" applyFont="1" applyAlignment="1">
      <alignment vertical="center"/>
    </xf>
    <xf numFmtId="43" fontId="2" fillId="0" borderId="2" xfId="1" applyFont="1" applyFill="1" applyBorder="1" applyAlignment="1">
      <alignment horizontal="center" vertical="center"/>
    </xf>
    <xf numFmtId="4" fontId="3" fillId="0" borderId="0" xfId="0" applyNumberFormat="1" applyFont="1" applyAlignment="1">
      <alignment horizontal="justify" vertical="center" wrapText="1"/>
    </xf>
    <xf numFmtId="4" fontId="3" fillId="0" borderId="0" xfId="0" applyNumberFormat="1" applyFont="1" applyAlignment="1">
      <alignment horizontal="center" vertical="center" wrapText="1"/>
    </xf>
    <xf numFmtId="4" fontId="3" fillId="0" borderId="0" xfId="0" applyNumberFormat="1" applyFont="1" applyAlignment="1">
      <alignment horizontal="center" vertical="center"/>
    </xf>
    <xf numFmtId="43" fontId="3" fillId="0" borderId="0" xfId="1" applyFont="1" applyFill="1" applyAlignment="1">
      <alignment horizontal="center" vertical="center"/>
    </xf>
    <xf numFmtId="43" fontId="3" fillId="0" borderId="0" xfId="1" applyFont="1" applyFill="1" applyAlignment="1">
      <alignment vertical="center"/>
    </xf>
    <xf numFmtId="43" fontId="3" fillId="0" borderId="0" xfId="1" applyFont="1" applyAlignment="1">
      <alignment vertical="center"/>
    </xf>
    <xf numFmtId="43" fontId="0" fillId="0" borderId="0" xfId="1" applyFont="1"/>
    <xf numFmtId="2" fontId="2" fillId="0" borderId="0" xfId="0" applyNumberFormat="1" applyFont="1" applyAlignment="1">
      <alignment vertical="center"/>
    </xf>
    <xf numFmtId="43" fontId="10" fillId="0" borderId="0" xfId="1" applyFont="1"/>
    <xf numFmtId="43" fontId="2" fillId="0" borderId="0" xfId="1" applyFont="1" applyAlignment="1">
      <alignment vertical="center"/>
    </xf>
    <xf numFmtId="4" fontId="3" fillId="0" borderId="0" xfId="0" applyNumberFormat="1" applyFont="1" applyBorder="1" applyAlignment="1">
      <alignment horizontal="justify" vertical="center" wrapText="1"/>
    </xf>
    <xf numFmtId="4" fontId="3" fillId="0" borderId="0" xfId="0" applyNumberFormat="1" applyFont="1" applyBorder="1" applyAlignment="1">
      <alignment horizontal="center" vertical="center" wrapText="1"/>
    </xf>
    <xf numFmtId="43" fontId="3" fillId="0" borderId="0" xfId="1" applyFont="1" applyFill="1" applyBorder="1" applyAlignment="1">
      <alignment vertical="center"/>
    </xf>
    <xf numFmtId="164" fontId="3" fillId="4" borderId="0" xfId="0" applyNumberFormat="1" applyFont="1" applyFill="1" applyBorder="1" applyAlignment="1">
      <alignment horizontal="right" vertical="center"/>
    </xf>
    <xf numFmtId="43" fontId="3" fillId="4" borderId="0" xfId="1" applyFont="1" applyFill="1" applyBorder="1" applyAlignment="1">
      <alignment horizontal="center" vertical="center"/>
    </xf>
    <xf numFmtId="4" fontId="2" fillId="0" borderId="2" xfId="0" applyNumberFormat="1" applyFont="1" applyBorder="1" applyAlignment="1">
      <alignment horizontal="justify" vertical="center" wrapText="1"/>
    </xf>
    <xf numFmtId="43" fontId="7" fillId="0" borderId="0" xfId="1" applyFont="1"/>
    <xf numFmtId="2" fontId="12" fillId="0" borderId="0" xfId="0" applyNumberFormat="1" applyFont="1" applyAlignment="1">
      <alignment vertical="center"/>
    </xf>
    <xf numFmtId="4" fontId="12" fillId="0" borderId="6" xfId="0" applyNumberFormat="1" applyFont="1" applyBorder="1" applyAlignment="1">
      <alignment horizontal="left" vertical="center" wrapText="1"/>
    </xf>
    <xf numFmtId="4" fontId="12" fillId="0" borderId="0" xfId="0" applyNumberFormat="1" applyFont="1" applyBorder="1" applyAlignment="1">
      <alignment horizontal="left" vertical="center" wrapText="1"/>
    </xf>
    <xf numFmtId="4" fontId="12" fillId="0" borderId="7" xfId="0" applyNumberFormat="1" applyFont="1" applyBorder="1" applyAlignment="1">
      <alignment horizontal="left" vertical="center" wrapText="1"/>
    </xf>
    <xf numFmtId="4" fontId="12" fillId="0" borderId="0" xfId="0" applyNumberFormat="1" applyFont="1" applyBorder="1" applyAlignment="1">
      <alignment vertical="center"/>
    </xf>
    <xf numFmtId="4" fontId="12" fillId="0" borderId="7" xfId="0" applyNumberFormat="1" applyFont="1" applyBorder="1" applyAlignment="1">
      <alignment vertical="center"/>
    </xf>
    <xf numFmtId="0" fontId="10" fillId="0" borderId="0" xfId="0" applyFont="1" applyAlignment="1">
      <alignment horizontal="center"/>
    </xf>
    <xf numFmtId="4" fontId="18" fillId="0" borderId="6" xfId="0" applyNumberFormat="1" applyFont="1" applyBorder="1" applyAlignment="1">
      <alignment horizontal="center" vertical="center"/>
    </xf>
    <xf numFmtId="4" fontId="2" fillId="0" borderId="0" xfId="0" applyNumberFormat="1" applyFont="1" applyAlignment="1">
      <alignment horizontal="center" vertical="center"/>
    </xf>
    <xf numFmtId="4" fontId="3" fillId="0" borderId="14" xfId="0" applyNumberFormat="1" applyFont="1" applyBorder="1" applyAlignment="1">
      <alignment horizontal="justify" vertical="center" wrapText="1"/>
    </xf>
    <xf numFmtId="4" fontId="3" fillId="0" borderId="14" xfId="0" applyNumberFormat="1" applyFont="1" applyBorder="1" applyAlignment="1">
      <alignment horizontal="center" vertical="center" wrapText="1"/>
    </xf>
    <xf numFmtId="43" fontId="3" fillId="4" borderId="14" xfId="1" applyFont="1" applyFill="1" applyBorder="1" applyAlignment="1">
      <alignment horizontal="center" vertical="center"/>
    </xf>
    <xf numFmtId="43" fontId="3" fillId="0" borderId="14" xfId="1" applyFont="1" applyFill="1" applyBorder="1" applyAlignment="1">
      <alignment vertical="center"/>
    </xf>
    <xf numFmtId="3" fontId="2" fillId="3" borderId="15" xfId="0" applyNumberFormat="1" applyFont="1" applyFill="1" applyBorder="1" applyAlignment="1">
      <alignment horizontal="right" vertical="center"/>
    </xf>
    <xf numFmtId="4" fontId="2" fillId="0" borderId="0" xfId="0" applyNumberFormat="1" applyFont="1" applyBorder="1" applyAlignment="1">
      <alignment horizontal="right" vertical="center" wrapText="1"/>
    </xf>
    <xf numFmtId="4" fontId="2" fillId="0" borderId="0" xfId="0" applyNumberFormat="1" applyFont="1" applyBorder="1" applyAlignment="1">
      <alignment horizontal="center" vertical="center" wrapText="1"/>
    </xf>
    <xf numFmtId="4" fontId="8" fillId="2" borderId="15" xfId="0" applyNumberFormat="1" applyFont="1" applyFill="1" applyBorder="1" applyAlignment="1">
      <alignment horizontal="right" vertical="center" wrapText="1"/>
    </xf>
    <xf numFmtId="4" fontId="8" fillId="2" borderId="16" xfId="0" applyNumberFormat="1" applyFont="1" applyFill="1" applyBorder="1" applyAlignment="1">
      <alignment horizontal="justify" vertical="center" wrapText="1"/>
    </xf>
    <xf numFmtId="4" fontId="8" fillId="2" borderId="16" xfId="0" applyNumberFormat="1" applyFont="1" applyFill="1" applyBorder="1" applyAlignment="1">
      <alignment horizontal="center" vertical="center" wrapText="1"/>
    </xf>
    <xf numFmtId="43" fontId="8" fillId="2" borderId="16" xfId="1" applyFont="1" applyFill="1" applyBorder="1" applyAlignment="1">
      <alignment horizontal="center" vertical="center" wrapText="1"/>
    </xf>
    <xf numFmtId="43" fontId="8" fillId="2" borderId="17" xfId="1" applyFont="1" applyFill="1" applyBorder="1" applyAlignment="1">
      <alignment horizontal="center" vertical="center" wrapText="1"/>
    </xf>
    <xf numFmtId="4" fontId="8" fillId="2" borderId="15" xfId="0" applyNumberFormat="1" applyFont="1" applyFill="1" applyBorder="1" applyAlignment="1">
      <alignment horizontal="center" vertical="center" wrapText="1"/>
    </xf>
    <xf numFmtId="4" fontId="2" fillId="0" borderId="14" xfId="0" applyNumberFormat="1" applyFont="1" applyBorder="1" applyAlignment="1">
      <alignment horizontal="justify" vertical="center" wrapText="1"/>
    </xf>
    <xf numFmtId="4" fontId="2" fillId="3" borderId="15" xfId="0" applyNumberFormat="1" applyFont="1" applyFill="1" applyBorder="1" applyAlignment="1">
      <alignment horizontal="center" vertical="center"/>
    </xf>
    <xf numFmtId="3" fontId="2" fillId="4" borderId="18" xfId="0" applyNumberFormat="1" applyFont="1" applyFill="1" applyBorder="1" applyAlignment="1">
      <alignment horizontal="center" vertical="center"/>
    </xf>
    <xf numFmtId="4" fontId="2" fillId="0" borderId="19" xfId="0" applyNumberFormat="1" applyFont="1" applyBorder="1" applyAlignment="1">
      <alignment horizontal="justify" vertical="center" wrapText="1"/>
    </xf>
    <xf numFmtId="4" fontId="3" fillId="0" borderId="19" xfId="0" applyNumberFormat="1" applyFont="1" applyBorder="1" applyAlignment="1">
      <alignment horizontal="center" vertical="center" wrapText="1"/>
    </xf>
    <xf numFmtId="43" fontId="3" fillId="4" borderId="19" xfId="1" applyFont="1" applyFill="1" applyBorder="1" applyAlignment="1">
      <alignment horizontal="center" vertical="center"/>
    </xf>
    <xf numFmtId="43" fontId="3" fillId="0" borderId="19" xfId="1" applyFont="1" applyFill="1" applyBorder="1" applyAlignment="1">
      <alignment vertical="center"/>
    </xf>
    <xf numFmtId="43" fontId="2" fillId="0" borderId="20" xfId="1" applyFont="1" applyFill="1" applyBorder="1" applyAlignment="1">
      <alignment vertical="center"/>
    </xf>
    <xf numFmtId="3" fontId="2" fillId="4" borderId="21" xfId="0" applyNumberFormat="1" applyFont="1" applyFill="1" applyBorder="1" applyAlignment="1">
      <alignment horizontal="center" vertical="center"/>
    </xf>
    <xf numFmtId="43" fontId="2" fillId="0" borderId="22" xfId="1" applyFont="1" applyFill="1" applyBorder="1" applyAlignment="1">
      <alignment vertical="center"/>
    </xf>
    <xf numFmtId="164" fontId="3" fillId="4" borderId="21" xfId="0" applyNumberFormat="1" applyFont="1" applyFill="1" applyBorder="1" applyAlignment="1">
      <alignment horizontal="right" vertical="center"/>
    </xf>
    <xf numFmtId="43" fontId="3" fillId="0" borderId="22" xfId="1" applyFont="1" applyFill="1" applyBorder="1" applyAlignment="1">
      <alignment vertical="center"/>
    </xf>
    <xf numFmtId="164" fontId="2" fillId="4" borderId="21" xfId="0" applyNumberFormat="1" applyFont="1" applyFill="1" applyBorder="1" applyAlignment="1">
      <alignment horizontal="center" vertical="center"/>
    </xf>
    <xf numFmtId="4" fontId="2" fillId="0" borderId="21" xfId="0" applyNumberFormat="1" applyFont="1" applyBorder="1" applyAlignment="1">
      <alignment horizontal="center" vertical="center"/>
    </xf>
    <xf numFmtId="4" fontId="2" fillId="0" borderId="23" xfId="0" applyNumberFormat="1" applyFont="1" applyBorder="1" applyAlignment="1">
      <alignment horizontal="center" vertical="center"/>
    </xf>
    <xf numFmtId="4" fontId="16" fillId="5" borderId="24" xfId="0" applyNumberFormat="1" applyFont="1" applyFill="1" applyBorder="1" applyAlignment="1">
      <alignment horizontal="right" vertical="center" wrapText="1"/>
    </xf>
    <xf numFmtId="4" fontId="2" fillId="5" borderId="24" xfId="0" applyNumberFormat="1" applyFont="1" applyFill="1" applyBorder="1" applyAlignment="1">
      <alignment horizontal="right" vertical="center" wrapText="1"/>
    </xf>
    <xf numFmtId="4" fontId="16" fillId="5" borderId="25" xfId="0" applyNumberFormat="1" applyFont="1" applyFill="1" applyBorder="1" applyAlignment="1">
      <alignment horizontal="right" vertical="center" wrapText="1"/>
    </xf>
    <xf numFmtId="43" fontId="3" fillId="0" borderId="14" xfId="1" applyFont="1" applyFill="1" applyBorder="1" applyAlignment="1">
      <alignment horizontal="center" vertical="center"/>
    </xf>
    <xf numFmtId="2" fontId="19" fillId="0" borderId="0" xfId="0" applyNumberFormat="1" applyFont="1"/>
    <xf numFmtId="3" fontId="3" fillId="4" borderId="14" xfId="0" applyNumberFormat="1" applyFont="1" applyFill="1" applyBorder="1" applyAlignment="1">
      <alignment horizontal="right" vertical="center"/>
    </xf>
    <xf numFmtId="4" fontId="13" fillId="0" borderId="0" xfId="0" applyNumberFormat="1" applyFont="1" applyBorder="1" applyAlignment="1">
      <alignment horizontal="right" vertical="center"/>
    </xf>
    <xf numFmtId="4" fontId="16" fillId="0" borderId="15" xfId="0" applyNumberFormat="1" applyFont="1" applyBorder="1" applyAlignment="1">
      <alignment horizontal="right" vertical="center" wrapText="1"/>
    </xf>
    <xf numFmtId="4" fontId="13" fillId="0" borderId="16" xfId="0" applyNumberFormat="1" applyFont="1" applyBorder="1" applyAlignment="1">
      <alignment horizontal="center" vertical="center" wrapText="1"/>
    </xf>
    <xf numFmtId="4" fontId="13" fillId="0" borderId="16" xfId="0" applyNumberFormat="1" applyFont="1" applyBorder="1" applyAlignment="1">
      <alignment horizontal="center" vertical="center"/>
    </xf>
    <xf numFmtId="43" fontId="13" fillId="0" borderId="16" xfId="1" applyFont="1" applyFill="1" applyBorder="1" applyAlignment="1">
      <alignment horizontal="center" vertical="center"/>
    </xf>
    <xf numFmtId="43" fontId="16" fillId="0" borderId="17" xfId="1" applyFont="1" applyFill="1" applyBorder="1" applyAlignment="1">
      <alignment vertical="center"/>
    </xf>
    <xf numFmtId="4" fontId="12" fillId="0" borderId="0" xfId="0" applyNumberFormat="1" applyFont="1" applyBorder="1" applyAlignment="1">
      <alignment horizontal="center" vertical="center" wrapText="1"/>
    </xf>
    <xf numFmtId="3" fontId="3" fillId="4" borderId="26" xfId="0" applyNumberFormat="1" applyFont="1" applyFill="1" applyBorder="1" applyAlignment="1">
      <alignment horizontal="right" vertical="center"/>
    </xf>
    <xf numFmtId="43" fontId="3" fillId="0" borderId="27" xfId="1" applyFont="1" applyFill="1" applyBorder="1" applyAlignment="1">
      <alignment vertical="center"/>
    </xf>
    <xf numFmtId="164" fontId="3" fillId="4" borderId="23" xfId="0" applyNumberFormat="1" applyFont="1" applyFill="1" applyBorder="1" applyAlignment="1">
      <alignment horizontal="right" vertical="center"/>
    </xf>
    <xf numFmtId="4" fontId="2" fillId="0" borderId="24" xfId="0" applyNumberFormat="1" applyFont="1" applyBorder="1" applyAlignment="1">
      <alignment horizontal="right" vertical="center" wrapText="1"/>
    </xf>
    <xf numFmtId="4" fontId="3" fillId="0" borderId="24" xfId="0" applyNumberFormat="1" applyFont="1" applyBorder="1" applyAlignment="1">
      <alignment horizontal="center" vertical="center" wrapText="1"/>
    </xf>
    <xf numFmtId="43" fontId="3" fillId="4" borderId="24" xfId="1" applyFont="1" applyFill="1" applyBorder="1" applyAlignment="1">
      <alignment horizontal="center" vertical="center"/>
    </xf>
    <xf numFmtId="43" fontId="3" fillId="0" borderId="24" xfId="1" applyFont="1" applyFill="1" applyBorder="1" applyAlignment="1">
      <alignment vertical="center"/>
    </xf>
    <xf numFmtId="43" fontId="2" fillId="0" borderId="25" xfId="1" applyFont="1" applyFill="1" applyBorder="1" applyAlignment="1">
      <alignment vertical="center"/>
    </xf>
    <xf numFmtId="164" fontId="3" fillId="4" borderId="26" xfId="0" applyNumberFormat="1" applyFont="1" applyFill="1" applyBorder="1" applyAlignment="1">
      <alignment horizontal="right" vertical="center"/>
    </xf>
    <xf numFmtId="0" fontId="0" fillId="0" borderId="6" xfId="0" applyBorder="1"/>
    <xf numFmtId="0" fontId="0" fillId="0" borderId="3" xfId="0" applyBorder="1"/>
    <xf numFmtId="4" fontId="3" fillId="0" borderId="19" xfId="0" applyNumberFormat="1" applyFont="1" applyBorder="1" applyAlignment="1">
      <alignment horizontal="justify" vertical="center" wrapText="1"/>
    </xf>
    <xf numFmtId="43" fontId="3" fillId="0" borderId="20" xfId="1" applyFont="1" applyFill="1" applyBorder="1" applyAlignment="1">
      <alignment vertical="center"/>
    </xf>
    <xf numFmtId="164" fontId="3" fillId="4" borderId="18" xfId="0" applyNumberFormat="1" applyFont="1" applyFill="1" applyBorder="1" applyAlignment="1">
      <alignment horizontal="right" vertical="center"/>
    </xf>
    <xf numFmtId="43" fontId="3" fillId="0" borderId="19" xfId="1" applyFont="1" applyFill="1" applyBorder="1" applyAlignment="1">
      <alignment horizontal="center" vertical="center"/>
    </xf>
    <xf numFmtId="43" fontId="3" fillId="0" borderId="24" xfId="1" applyFont="1" applyFill="1" applyBorder="1" applyAlignment="1">
      <alignment horizontal="center" vertical="center"/>
    </xf>
    <xf numFmtId="4" fontId="12" fillId="0" borderId="0" xfId="0" applyNumberFormat="1" applyFont="1" applyBorder="1" applyAlignment="1">
      <alignment horizontal="center" vertical="center"/>
    </xf>
    <xf numFmtId="4" fontId="3" fillId="0" borderId="0" xfId="0" applyNumberFormat="1" applyFont="1" applyAlignment="1">
      <alignment horizontal="left" vertical="center" wrapText="1"/>
    </xf>
    <xf numFmtId="43" fontId="3" fillId="0" borderId="8" xfId="1" applyFont="1" applyFill="1" applyBorder="1" applyAlignment="1">
      <alignment horizontal="center" vertical="center" wrapText="1"/>
    </xf>
    <xf numFmtId="43" fontId="3" fillId="0" borderId="10" xfId="1" applyFont="1" applyFill="1" applyBorder="1" applyAlignment="1">
      <alignment horizontal="center" vertical="center" wrapText="1"/>
    </xf>
    <xf numFmtId="4" fontId="20" fillId="0" borderId="6" xfId="0" applyNumberFormat="1" applyFont="1" applyBorder="1" applyAlignment="1">
      <alignment horizontal="center" vertical="center"/>
    </xf>
    <xf numFmtId="4" fontId="20" fillId="0" borderId="0" xfId="0" applyNumberFormat="1" applyFont="1" applyBorder="1" applyAlignment="1">
      <alignment horizontal="center" vertical="center"/>
    </xf>
    <xf numFmtId="4" fontId="12" fillId="0" borderId="6" xfId="0" applyNumberFormat="1" applyFont="1" applyBorder="1" applyAlignment="1">
      <alignment horizontal="center" vertical="center" wrapText="1"/>
    </xf>
    <xf numFmtId="4" fontId="12" fillId="0" borderId="0" xfId="0" applyNumberFormat="1" applyFont="1" applyBorder="1" applyAlignment="1">
      <alignment horizontal="center" vertical="center" wrapText="1"/>
    </xf>
    <xf numFmtId="4" fontId="16" fillId="3" borderId="16" xfId="0" applyNumberFormat="1" applyFont="1" applyFill="1" applyBorder="1" applyAlignment="1">
      <alignment horizontal="left" vertical="center"/>
    </xf>
    <xf numFmtId="4" fontId="16" fillId="3" borderId="17" xfId="0" applyNumberFormat="1" applyFont="1" applyFill="1" applyBorder="1" applyAlignment="1">
      <alignment horizontal="left" vertical="center"/>
    </xf>
    <xf numFmtId="43" fontId="16" fillId="0" borderId="6" xfId="1" applyFont="1" applyFill="1" applyBorder="1" applyAlignment="1">
      <alignment horizontal="center" wrapText="1"/>
    </xf>
    <xf numFmtId="43" fontId="16" fillId="0" borderId="7" xfId="1" applyFont="1" applyFill="1" applyBorder="1" applyAlignment="1">
      <alignment horizontal="center" wrapText="1"/>
    </xf>
    <xf numFmtId="4" fontId="6" fillId="0" borderId="8" xfId="0" applyNumberFormat="1" applyFont="1" applyBorder="1" applyAlignment="1">
      <alignment horizontal="left" vertical="center" wrapText="1"/>
    </xf>
    <xf numFmtId="4" fontId="6" fillId="0" borderId="9" xfId="0" applyNumberFormat="1" applyFont="1" applyBorder="1" applyAlignment="1">
      <alignment horizontal="left" vertical="center" wrapText="1"/>
    </xf>
    <xf numFmtId="4" fontId="6" fillId="0" borderId="10" xfId="0" applyNumberFormat="1" applyFont="1" applyBorder="1" applyAlignment="1">
      <alignment horizontal="left" vertical="center" wrapText="1"/>
    </xf>
    <xf numFmtId="4" fontId="18" fillId="0" borderId="6" xfId="0" applyNumberFormat="1" applyFont="1" applyBorder="1" applyAlignment="1">
      <alignment horizontal="center" vertical="center"/>
    </xf>
    <xf numFmtId="4" fontId="18" fillId="0" borderId="0" xfId="0" applyNumberFormat="1" applyFont="1" applyBorder="1" applyAlignment="1">
      <alignment horizontal="center" vertical="center"/>
    </xf>
    <xf numFmtId="43" fontId="16" fillId="0" borderId="11" xfId="1" applyFont="1" applyFill="1" applyBorder="1" applyAlignment="1">
      <alignment horizontal="center" wrapText="1"/>
    </xf>
    <xf numFmtId="43" fontId="16" fillId="0" borderId="12" xfId="1" applyFont="1" applyFill="1" applyBorder="1" applyAlignment="1">
      <alignment horizontal="center" wrapText="1"/>
    </xf>
    <xf numFmtId="43" fontId="2" fillId="0" borderId="11" xfId="1" applyFont="1" applyFill="1" applyBorder="1" applyAlignment="1">
      <alignment horizontal="right" vertical="center" wrapText="1"/>
    </xf>
    <xf numFmtId="43" fontId="2" fillId="0" borderId="13" xfId="1" applyFont="1" applyFill="1" applyBorder="1" applyAlignment="1">
      <alignment horizontal="right" vertical="center" wrapText="1"/>
    </xf>
    <xf numFmtId="43" fontId="2" fillId="0" borderId="12" xfId="1" applyFont="1" applyFill="1" applyBorder="1" applyAlignment="1">
      <alignment horizontal="right" vertical="center" wrapText="1"/>
    </xf>
    <xf numFmtId="4" fontId="15" fillId="0" borderId="3" xfId="0" applyNumberFormat="1" applyFont="1" applyBorder="1" applyAlignment="1">
      <alignment horizontal="left" vertical="center" wrapText="1"/>
    </xf>
    <xf numFmtId="4" fontId="15" fillId="0" borderId="4" xfId="0" applyNumberFormat="1" applyFont="1" applyBorder="1" applyAlignment="1">
      <alignment horizontal="left" vertical="center" wrapText="1"/>
    </xf>
    <xf numFmtId="4" fontId="15" fillId="0" borderId="5" xfId="0" applyNumberFormat="1" applyFont="1" applyBorder="1" applyAlignment="1">
      <alignment horizontal="left" vertical="center" wrapText="1"/>
    </xf>
    <xf numFmtId="43" fontId="4" fillId="0" borderId="3" xfId="1" applyFont="1" applyFill="1" applyBorder="1" applyAlignment="1">
      <alignment horizontal="left" wrapText="1"/>
    </xf>
    <xf numFmtId="43" fontId="4" fillId="0" borderId="5" xfId="1" applyFont="1" applyFill="1" applyBorder="1" applyAlignment="1">
      <alignment horizontal="left" wrapText="1"/>
    </xf>
    <xf numFmtId="43" fontId="12" fillId="0" borderId="6" xfId="1" applyFont="1" applyFill="1" applyBorder="1" applyAlignment="1">
      <alignment horizontal="center" vertical="center" wrapText="1"/>
    </xf>
    <xf numFmtId="43" fontId="12" fillId="0" borderId="7" xfId="1" applyFont="1" applyFill="1" applyBorder="1" applyAlignment="1">
      <alignment horizontal="center" vertical="center" wrapText="1"/>
    </xf>
    <xf numFmtId="4" fontId="2" fillId="3" borderId="16" xfId="0" applyNumberFormat="1" applyFont="1" applyFill="1" applyBorder="1" applyAlignment="1">
      <alignment horizontal="left" vertical="center"/>
    </xf>
    <xf numFmtId="4" fontId="2" fillId="3" borderId="17" xfId="0" applyNumberFormat="1" applyFont="1" applyFill="1" applyBorder="1" applyAlignment="1">
      <alignment horizontal="left" vertical="center"/>
    </xf>
    <xf numFmtId="43" fontId="5" fillId="0" borderId="6" xfId="1" applyFont="1" applyFill="1" applyBorder="1" applyAlignment="1">
      <alignment horizontal="left" wrapText="1"/>
    </xf>
    <xf numFmtId="43" fontId="5" fillId="0" borderId="7" xfId="1" applyFont="1" applyFill="1" applyBorder="1" applyAlignment="1">
      <alignment horizontal="left" wrapText="1"/>
    </xf>
    <xf numFmtId="43" fontId="14" fillId="0" borderId="11" xfId="1" applyFont="1" applyFill="1" applyBorder="1" applyAlignment="1">
      <alignment horizontal="center" wrapText="1"/>
    </xf>
    <xf numFmtId="43" fontId="14" fillId="0" borderId="12" xfId="1" applyFont="1" applyFill="1" applyBorder="1" applyAlignment="1">
      <alignment horizontal="center" wrapText="1"/>
    </xf>
    <xf numFmtId="43" fontId="17" fillId="0" borderId="11" xfId="1" applyFont="1" applyFill="1" applyBorder="1" applyAlignment="1">
      <alignment horizontal="right" vertical="center" wrapText="1"/>
    </xf>
    <xf numFmtId="43" fontId="17" fillId="0" borderId="13" xfId="1" applyFont="1" applyFill="1" applyBorder="1" applyAlignment="1">
      <alignment horizontal="right" vertical="center" wrapText="1"/>
    </xf>
    <xf numFmtId="43" fontId="17" fillId="0" borderId="12" xfId="1" applyFont="1" applyFill="1" applyBorder="1" applyAlignment="1">
      <alignment horizontal="right" vertical="center" wrapText="1"/>
    </xf>
    <xf numFmtId="4" fontId="12" fillId="0" borderId="7" xfId="0" applyNumberFormat="1" applyFont="1" applyBorder="1" applyAlignment="1">
      <alignment horizontal="center" vertical="center" wrapText="1"/>
    </xf>
    <xf numFmtId="4" fontId="18" fillId="0" borderId="7" xfId="0" applyNumberFormat="1" applyFont="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523874</xdr:colOff>
      <xdr:row>1</xdr:row>
      <xdr:rowOff>152400</xdr:rowOff>
    </xdr:from>
    <xdr:to>
      <xdr:col>1</xdr:col>
      <xdr:colOff>1549058</xdr:colOff>
      <xdr:row>1</xdr:row>
      <xdr:rowOff>1057275</xdr:rowOff>
    </xdr:to>
    <xdr:pic>
      <xdr:nvPicPr>
        <xdr:cNvPr id="2" name="Picture 1">
          <a:extLst>
            <a:ext uri="{FF2B5EF4-FFF2-40B4-BE49-F238E27FC236}">
              <a16:creationId xmlns:a16="http://schemas.microsoft.com/office/drawing/2014/main" id="{98F6B1A2-1A32-4887-80E2-D1EE9F31E77F}"/>
            </a:ext>
          </a:extLst>
        </xdr:cNvPr>
        <xdr:cNvPicPr>
          <a:picLocks noChangeAspect="1"/>
        </xdr:cNvPicPr>
      </xdr:nvPicPr>
      <xdr:blipFill rotWithShape="1">
        <a:blip xmlns:r="http://schemas.openxmlformats.org/officeDocument/2006/relationships" r:embed="rId1" cstate="print"/>
        <a:srcRect r="4705" b="5596"/>
        <a:stretch/>
      </xdr:blipFill>
      <xdr:spPr>
        <a:xfrm>
          <a:off x="904874" y="923925"/>
          <a:ext cx="1025184" cy="904875"/>
        </a:xfrm>
        <a:prstGeom prst="rect">
          <a:avLst/>
        </a:prstGeom>
      </xdr:spPr>
    </xdr:pic>
    <xdr:clientData/>
  </xdr:twoCellAnchor>
  <xdr:twoCellAnchor editAs="oneCell">
    <xdr:from>
      <xdr:col>4</xdr:col>
      <xdr:colOff>47625</xdr:colOff>
      <xdr:row>1</xdr:row>
      <xdr:rowOff>66675</xdr:rowOff>
    </xdr:from>
    <xdr:to>
      <xdr:col>4</xdr:col>
      <xdr:colOff>733425</xdr:colOff>
      <xdr:row>1</xdr:row>
      <xdr:rowOff>1438275</xdr:rowOff>
    </xdr:to>
    <xdr:pic>
      <xdr:nvPicPr>
        <xdr:cNvPr id="3" name="Picture 2">
          <a:extLst>
            <a:ext uri="{FF2B5EF4-FFF2-40B4-BE49-F238E27FC236}">
              <a16:creationId xmlns:a16="http://schemas.microsoft.com/office/drawing/2014/main" id="{125D29E0-4D9F-4AC5-9DF3-BF90F229EA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09875" y="838200"/>
          <a:ext cx="685800" cy="1371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1028699</xdr:colOff>
      <xdr:row>1</xdr:row>
      <xdr:rowOff>104775</xdr:rowOff>
    </xdr:from>
    <xdr:to>
      <xdr:col>1</xdr:col>
      <xdr:colOff>2053883</xdr:colOff>
      <xdr:row>1</xdr:row>
      <xdr:rowOff>1114425</xdr:rowOff>
    </xdr:to>
    <xdr:pic>
      <xdr:nvPicPr>
        <xdr:cNvPr id="3" name="Picture 2">
          <a:extLst>
            <a:ext uri="{FF2B5EF4-FFF2-40B4-BE49-F238E27FC236}">
              <a16:creationId xmlns:a16="http://schemas.microsoft.com/office/drawing/2014/main" id="{08AB0B50-3667-4ADC-BB89-8D08DC2C20B0}"/>
            </a:ext>
          </a:extLst>
        </xdr:cNvPr>
        <xdr:cNvPicPr>
          <a:picLocks noChangeAspect="1"/>
        </xdr:cNvPicPr>
      </xdr:nvPicPr>
      <xdr:blipFill rotWithShape="1">
        <a:blip xmlns:r="http://schemas.openxmlformats.org/officeDocument/2006/relationships" r:embed="rId1" cstate="print"/>
        <a:srcRect r="4705" b="5596"/>
        <a:stretch/>
      </xdr:blipFill>
      <xdr:spPr>
        <a:xfrm>
          <a:off x="1409699" y="301844"/>
          <a:ext cx="1025184" cy="1009650"/>
        </a:xfrm>
        <a:prstGeom prst="rect">
          <a:avLst/>
        </a:prstGeom>
      </xdr:spPr>
    </xdr:pic>
    <xdr:clientData/>
  </xdr:twoCellAnchor>
  <xdr:twoCellAnchor editAs="oneCell">
    <xdr:from>
      <xdr:col>2</xdr:col>
      <xdr:colOff>46641</xdr:colOff>
      <xdr:row>1</xdr:row>
      <xdr:rowOff>106089</xdr:rowOff>
    </xdr:from>
    <xdr:to>
      <xdr:col>2</xdr:col>
      <xdr:colOff>691447</xdr:colOff>
      <xdr:row>1</xdr:row>
      <xdr:rowOff>1392621</xdr:rowOff>
    </xdr:to>
    <xdr:pic>
      <xdr:nvPicPr>
        <xdr:cNvPr id="4" name="Picture 3">
          <a:extLst>
            <a:ext uri="{FF2B5EF4-FFF2-40B4-BE49-F238E27FC236}">
              <a16:creationId xmlns:a16="http://schemas.microsoft.com/office/drawing/2014/main" id="{2FFC409C-8878-4E1C-805B-9E6E27BA10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658" y="303158"/>
          <a:ext cx="644806" cy="12865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1028699</xdr:colOff>
      <xdr:row>1</xdr:row>
      <xdr:rowOff>104775</xdr:rowOff>
    </xdr:from>
    <xdr:to>
      <xdr:col>1</xdr:col>
      <xdr:colOff>2053883</xdr:colOff>
      <xdr:row>1</xdr:row>
      <xdr:rowOff>1162050</xdr:rowOff>
    </xdr:to>
    <xdr:pic>
      <xdr:nvPicPr>
        <xdr:cNvPr id="4" name="Picture 3">
          <a:extLst>
            <a:ext uri="{FF2B5EF4-FFF2-40B4-BE49-F238E27FC236}">
              <a16:creationId xmlns:a16="http://schemas.microsoft.com/office/drawing/2014/main" id="{4BF4A625-FEFC-485B-9706-EE1594C6ABAB}"/>
            </a:ext>
          </a:extLst>
        </xdr:cNvPr>
        <xdr:cNvPicPr>
          <a:picLocks noChangeAspect="1"/>
        </xdr:cNvPicPr>
      </xdr:nvPicPr>
      <xdr:blipFill rotWithShape="1">
        <a:blip xmlns:r="http://schemas.openxmlformats.org/officeDocument/2006/relationships" r:embed="rId1" cstate="print"/>
        <a:srcRect r="4705" b="5596"/>
        <a:stretch/>
      </xdr:blipFill>
      <xdr:spPr>
        <a:xfrm>
          <a:off x="1638299" y="2114550"/>
          <a:ext cx="1025184" cy="1057275"/>
        </a:xfrm>
        <a:prstGeom prst="rect">
          <a:avLst/>
        </a:prstGeom>
      </xdr:spPr>
    </xdr:pic>
    <xdr:clientData/>
  </xdr:twoCellAnchor>
  <xdr:twoCellAnchor editAs="oneCell">
    <xdr:from>
      <xdr:col>2</xdr:col>
      <xdr:colOff>98182</xdr:colOff>
      <xdr:row>1</xdr:row>
      <xdr:rowOff>66675</xdr:rowOff>
    </xdr:from>
    <xdr:to>
      <xdr:col>3</xdr:col>
      <xdr:colOff>69607</xdr:colOff>
      <xdr:row>1</xdr:row>
      <xdr:rowOff>1400175</xdr:rowOff>
    </xdr:to>
    <xdr:pic>
      <xdr:nvPicPr>
        <xdr:cNvPr id="5" name="Picture 4">
          <a:extLst>
            <a:ext uri="{FF2B5EF4-FFF2-40B4-BE49-F238E27FC236}">
              <a16:creationId xmlns:a16="http://schemas.microsoft.com/office/drawing/2014/main" id="{2DB15E62-3E9C-4ACA-8C60-B9B4DFFC4E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64220" y="235194"/>
          <a:ext cx="689464" cy="1333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1028699</xdr:colOff>
      <xdr:row>1</xdr:row>
      <xdr:rowOff>104776</xdr:rowOff>
    </xdr:from>
    <xdr:to>
      <xdr:col>1</xdr:col>
      <xdr:colOff>2053883</xdr:colOff>
      <xdr:row>1</xdr:row>
      <xdr:rowOff>923926</xdr:rowOff>
    </xdr:to>
    <xdr:pic>
      <xdr:nvPicPr>
        <xdr:cNvPr id="4" name="Picture 3">
          <a:extLst>
            <a:ext uri="{FF2B5EF4-FFF2-40B4-BE49-F238E27FC236}">
              <a16:creationId xmlns:a16="http://schemas.microsoft.com/office/drawing/2014/main" id="{564023B0-2F1D-46CB-9D46-1FC6C581118C}"/>
            </a:ext>
          </a:extLst>
        </xdr:cNvPr>
        <xdr:cNvPicPr>
          <a:picLocks noChangeAspect="1"/>
        </xdr:cNvPicPr>
      </xdr:nvPicPr>
      <xdr:blipFill rotWithShape="1">
        <a:blip xmlns:r="http://schemas.openxmlformats.org/officeDocument/2006/relationships" r:embed="rId1" cstate="print"/>
        <a:srcRect r="4705" b="5596"/>
        <a:stretch/>
      </xdr:blipFill>
      <xdr:spPr>
        <a:xfrm>
          <a:off x="1409699" y="304801"/>
          <a:ext cx="1025184" cy="819150"/>
        </a:xfrm>
        <a:prstGeom prst="rect">
          <a:avLst/>
        </a:prstGeom>
      </xdr:spPr>
    </xdr:pic>
    <xdr:clientData/>
  </xdr:twoCellAnchor>
  <xdr:twoCellAnchor editAs="oneCell">
    <xdr:from>
      <xdr:col>2</xdr:col>
      <xdr:colOff>95251</xdr:colOff>
      <xdr:row>1</xdr:row>
      <xdr:rowOff>76201</xdr:rowOff>
    </xdr:from>
    <xdr:to>
      <xdr:col>3</xdr:col>
      <xdr:colOff>66676</xdr:colOff>
      <xdr:row>1</xdr:row>
      <xdr:rowOff>1428751</xdr:rowOff>
    </xdr:to>
    <xdr:pic>
      <xdr:nvPicPr>
        <xdr:cNvPr id="5" name="Picture 4">
          <a:extLst>
            <a:ext uri="{FF2B5EF4-FFF2-40B4-BE49-F238E27FC236}">
              <a16:creationId xmlns:a16="http://schemas.microsoft.com/office/drawing/2014/main" id="{D1F06E77-B4B2-4763-AEB3-40BF4CFCCAF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57626" y="276226"/>
          <a:ext cx="685800" cy="1352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85889-E34D-4C50-BCF2-E10F12130C6F}">
  <dimension ref="A1:L33"/>
  <sheetViews>
    <sheetView tabSelected="1" zoomScale="115" zoomScaleNormal="115" workbookViewId="0">
      <selection activeCell="A6" sqref="A6:B6"/>
    </sheetView>
  </sheetViews>
  <sheetFormatPr defaultRowHeight="15" x14ac:dyDescent="0.25"/>
  <cols>
    <col min="1" max="1" width="10.7109375" style="48" customWidth="1"/>
    <col min="2" max="2" width="40.7109375" customWidth="1"/>
    <col min="3" max="4" width="0" hidden="1" customWidth="1"/>
    <col min="5" max="6" width="25.7109375" customWidth="1"/>
    <col min="8" max="8" width="18.5703125" customWidth="1"/>
    <col min="9" max="9" width="11.5703125" style="31" bestFit="1" customWidth="1"/>
    <col min="12" max="12" width="13.5703125" style="31" customWidth="1"/>
    <col min="13" max="13" width="12.42578125" customWidth="1"/>
    <col min="14" max="14" width="14.42578125" customWidth="1"/>
    <col min="15" max="15" width="15.42578125" customWidth="1"/>
  </cols>
  <sheetData>
    <row r="1" spans="1:12" ht="15.75" thickBot="1" x14ac:dyDescent="0.3">
      <c r="I1"/>
      <c r="L1"/>
    </row>
    <row r="2" spans="1:12" s="1" customFormat="1" ht="117.75" customHeight="1" thickBot="1" x14ac:dyDescent="0.3">
      <c r="A2" s="125" t="s">
        <v>52</v>
      </c>
      <c r="B2" s="126"/>
      <c r="C2" s="127" t="s">
        <v>53</v>
      </c>
      <c r="D2" s="128"/>
      <c r="E2" s="128"/>
      <c r="F2" s="129"/>
    </row>
    <row r="3" spans="1:12" s="1" customFormat="1" ht="15" customHeight="1" x14ac:dyDescent="0.25">
      <c r="A3" s="130" t="s">
        <v>51</v>
      </c>
      <c r="B3" s="131"/>
      <c r="C3" s="131"/>
      <c r="D3" s="132"/>
      <c r="E3" s="133"/>
      <c r="F3" s="134"/>
    </row>
    <row r="4" spans="1:12" s="42" customFormat="1" ht="15" customHeight="1" x14ac:dyDescent="0.25">
      <c r="A4" s="112" t="s">
        <v>108</v>
      </c>
      <c r="B4" s="113"/>
      <c r="C4" s="46"/>
      <c r="D4" s="47"/>
      <c r="E4" s="135" t="s">
        <v>54</v>
      </c>
      <c r="F4" s="136"/>
    </row>
    <row r="5" spans="1:12" s="1" customFormat="1" ht="15" customHeight="1" x14ac:dyDescent="0.25">
      <c r="A5" s="123" t="s">
        <v>212</v>
      </c>
      <c r="B5" s="124"/>
      <c r="C5" s="46"/>
      <c r="D5" s="47"/>
      <c r="E5" s="118" t="s">
        <v>56</v>
      </c>
      <c r="F5" s="119"/>
    </row>
    <row r="6" spans="1:12" s="1" customFormat="1" ht="15" customHeight="1" x14ac:dyDescent="0.25">
      <c r="A6" s="114" t="s">
        <v>65</v>
      </c>
      <c r="B6" s="115"/>
      <c r="C6" s="44"/>
      <c r="D6" s="45"/>
      <c r="E6" s="118" t="s">
        <v>23</v>
      </c>
      <c r="F6" s="119"/>
    </row>
    <row r="7" spans="1:12" s="1" customFormat="1" ht="15" customHeight="1" thickBot="1" x14ac:dyDescent="0.3">
      <c r="A7" s="120"/>
      <c r="B7" s="121"/>
      <c r="C7" s="121"/>
      <c r="D7" s="122"/>
      <c r="E7" s="110"/>
      <c r="F7" s="111"/>
    </row>
    <row r="8" spans="1:12" s="5" customFormat="1" ht="13.5" thickBot="1" x14ac:dyDescent="0.25">
      <c r="A8" s="57"/>
      <c r="B8" s="57"/>
      <c r="C8" s="57"/>
      <c r="D8" s="57"/>
      <c r="E8" s="17"/>
      <c r="F8" s="17"/>
    </row>
    <row r="9" spans="1:12" s="1" customFormat="1" ht="36" customHeight="1" thickBot="1" x14ac:dyDescent="0.3">
      <c r="A9" s="63" t="s">
        <v>0</v>
      </c>
      <c r="B9" s="60" t="s">
        <v>1</v>
      </c>
      <c r="C9" s="60" t="s">
        <v>2</v>
      </c>
      <c r="D9" s="60" t="s">
        <v>3</v>
      </c>
      <c r="E9" s="61"/>
      <c r="F9" s="62" t="s">
        <v>5</v>
      </c>
      <c r="I9" s="30"/>
      <c r="L9" s="30"/>
    </row>
    <row r="10" spans="1:12" s="1" customFormat="1" ht="22.5" customHeight="1" thickBot="1" x14ac:dyDescent="0.3">
      <c r="A10" s="65"/>
      <c r="B10" s="116" t="s">
        <v>23</v>
      </c>
      <c r="C10" s="116"/>
      <c r="D10" s="116"/>
      <c r="E10" s="116"/>
      <c r="F10" s="117"/>
      <c r="G10" s="6"/>
      <c r="I10" s="30"/>
      <c r="L10" s="30"/>
    </row>
    <row r="11" spans="1:12" s="1" customFormat="1" ht="16.5" customHeight="1" x14ac:dyDescent="0.25">
      <c r="A11" s="66">
        <v>1</v>
      </c>
      <c r="B11" s="67" t="s">
        <v>6</v>
      </c>
      <c r="C11" s="68"/>
      <c r="D11" s="69"/>
      <c r="E11" s="70"/>
      <c r="F11" s="71">
        <f>+'PRELIMINARES E GERAIS'!F68</f>
        <v>0</v>
      </c>
      <c r="I11" s="30"/>
      <c r="L11" s="30"/>
    </row>
    <row r="12" spans="1:12" s="1" customFormat="1" ht="12.75" x14ac:dyDescent="0.25">
      <c r="A12" s="72">
        <v>2</v>
      </c>
      <c r="B12" s="40" t="s">
        <v>13</v>
      </c>
      <c r="C12" s="10"/>
      <c r="D12" s="11"/>
      <c r="E12" s="12"/>
      <c r="F12" s="73">
        <f>+'MODULOS PRE FABRICADOS'!F67</f>
        <v>0</v>
      </c>
      <c r="I12" s="30"/>
      <c r="L12" s="30"/>
    </row>
    <row r="13" spans="1:12" s="1" customFormat="1" ht="12.75" hidden="1" x14ac:dyDescent="0.25">
      <c r="A13" s="72">
        <v>2</v>
      </c>
      <c r="B13" s="7" t="s">
        <v>57</v>
      </c>
      <c r="C13" s="10"/>
      <c r="D13" s="11"/>
      <c r="E13" s="12">
        <f>'MODULOS PRE FABRICADOS'!F65</f>
        <v>0</v>
      </c>
      <c r="F13" s="73"/>
      <c r="I13" s="30"/>
      <c r="L13" s="30"/>
    </row>
    <row r="14" spans="1:12" s="1" customFormat="1" ht="12.75" hidden="1" x14ac:dyDescent="0.25">
      <c r="A14" s="72">
        <v>2</v>
      </c>
      <c r="B14" s="40" t="s">
        <v>29</v>
      </c>
      <c r="C14" s="10"/>
      <c r="D14" s="11"/>
      <c r="E14" s="12"/>
      <c r="F14" s="73" t="e">
        <f>+#REF!</f>
        <v>#REF!</v>
      </c>
      <c r="I14" s="30"/>
      <c r="L14" s="30"/>
    </row>
    <row r="15" spans="1:12" s="1" customFormat="1" ht="12.75" hidden="1" x14ac:dyDescent="0.25">
      <c r="A15" s="72">
        <v>2</v>
      </c>
      <c r="B15" s="7" t="s">
        <v>45</v>
      </c>
      <c r="C15" s="10"/>
      <c r="D15" s="11">
        <v>1</v>
      </c>
      <c r="E15" s="12" t="e">
        <f>+#REF!</f>
        <v>#REF!</v>
      </c>
      <c r="F15" s="73"/>
      <c r="I15" s="30"/>
      <c r="L15" s="30"/>
    </row>
    <row r="16" spans="1:12" s="1" customFormat="1" ht="12.75" hidden="1" x14ac:dyDescent="0.25">
      <c r="A16" s="72">
        <v>2</v>
      </c>
      <c r="B16" s="7" t="s">
        <v>46</v>
      </c>
      <c r="C16" s="10"/>
      <c r="D16" s="11">
        <v>1</v>
      </c>
      <c r="E16" s="12" t="e">
        <f>+#REF!</f>
        <v>#REF!</v>
      </c>
      <c r="F16" s="73"/>
      <c r="I16" s="30"/>
      <c r="L16" s="30"/>
    </row>
    <row r="17" spans="1:12" s="1" customFormat="1" ht="12.75" hidden="1" x14ac:dyDescent="0.25">
      <c r="A17" s="72">
        <v>2</v>
      </c>
      <c r="B17" s="7" t="s">
        <v>50</v>
      </c>
      <c r="C17" s="10"/>
      <c r="D17" s="11"/>
      <c r="E17" s="12" t="e">
        <f>+#REF!</f>
        <v>#REF!</v>
      </c>
      <c r="F17" s="73"/>
      <c r="I17" s="30"/>
      <c r="L17" s="30"/>
    </row>
    <row r="18" spans="1:12" s="1" customFormat="1" ht="12.75" hidden="1" x14ac:dyDescent="0.25">
      <c r="A18" s="72">
        <v>2</v>
      </c>
      <c r="B18" s="40" t="s">
        <v>30</v>
      </c>
      <c r="C18" s="10"/>
      <c r="D18" s="11"/>
      <c r="E18" s="12"/>
      <c r="F18" s="73" t="e">
        <f>#REF!</f>
        <v>#REF!</v>
      </c>
      <c r="I18" s="30"/>
      <c r="L18" s="30"/>
    </row>
    <row r="19" spans="1:12" s="1" customFormat="1" ht="12.75" hidden="1" x14ac:dyDescent="0.25">
      <c r="A19" s="72">
        <v>2</v>
      </c>
      <c r="B19" s="7" t="s">
        <v>47</v>
      </c>
      <c r="C19" s="10"/>
      <c r="D19" s="11">
        <v>1</v>
      </c>
      <c r="E19" s="12" t="e">
        <f>+#REF!</f>
        <v>#REF!</v>
      </c>
      <c r="F19" s="75"/>
      <c r="I19" s="30"/>
      <c r="L19" s="30"/>
    </row>
    <row r="20" spans="1:12" s="1" customFormat="1" ht="12.75" hidden="1" x14ac:dyDescent="0.25">
      <c r="A20" s="72">
        <v>2</v>
      </c>
      <c r="B20" s="7" t="s">
        <v>48</v>
      </c>
      <c r="C20" s="10"/>
      <c r="D20" s="11">
        <v>1</v>
      </c>
      <c r="E20" s="12" t="e">
        <f>+#REF!</f>
        <v>#REF!</v>
      </c>
      <c r="F20" s="75"/>
      <c r="I20" s="30"/>
      <c r="L20" s="30"/>
    </row>
    <row r="21" spans="1:12" s="1" customFormat="1" ht="12.75" hidden="1" x14ac:dyDescent="0.25">
      <c r="A21" s="72">
        <v>2</v>
      </c>
      <c r="B21" s="7" t="s">
        <v>49</v>
      </c>
      <c r="C21" s="10"/>
      <c r="D21" s="11">
        <v>1</v>
      </c>
      <c r="E21" s="12" t="e">
        <f>+#REF!</f>
        <v>#REF!</v>
      </c>
      <c r="F21" s="75"/>
      <c r="I21" s="30"/>
      <c r="L21" s="30"/>
    </row>
    <row r="22" spans="1:12" s="1" customFormat="1" ht="12.75" x14ac:dyDescent="0.25">
      <c r="A22" s="72">
        <v>3</v>
      </c>
      <c r="B22" s="40" t="s">
        <v>110</v>
      </c>
      <c r="C22" s="10"/>
      <c r="D22" s="11"/>
      <c r="E22" s="12"/>
      <c r="F22" s="73">
        <f>GUARITA!F86</f>
        <v>0</v>
      </c>
      <c r="I22" s="30"/>
      <c r="L22" s="30"/>
    </row>
    <row r="23" spans="1:12" s="1" customFormat="1" ht="12.75" x14ac:dyDescent="0.25">
      <c r="A23" s="76"/>
      <c r="B23" s="7"/>
      <c r="C23" s="10"/>
      <c r="D23" s="11"/>
      <c r="E23" s="12"/>
      <c r="F23" s="75"/>
      <c r="I23" s="30"/>
      <c r="L23" s="30"/>
    </row>
    <row r="24" spans="1:12" s="1" customFormat="1" ht="12.75" x14ac:dyDescent="0.25">
      <c r="A24" s="77"/>
      <c r="B24" s="18" t="s">
        <v>24</v>
      </c>
      <c r="C24" s="19"/>
      <c r="D24" s="20"/>
      <c r="E24" s="21"/>
      <c r="F24" s="73">
        <f>F12+F11+F22</f>
        <v>0</v>
      </c>
      <c r="I24" s="30"/>
      <c r="L24" s="30"/>
    </row>
    <row r="25" spans="1:12" s="1" customFormat="1" ht="12.75" x14ac:dyDescent="0.25">
      <c r="A25" s="77"/>
      <c r="B25" s="9" t="s">
        <v>25</v>
      </c>
      <c r="C25" s="10"/>
      <c r="D25" s="22"/>
      <c r="E25" s="15"/>
      <c r="F25" s="75">
        <f>F24*0.17</f>
        <v>0</v>
      </c>
      <c r="G25" s="23"/>
      <c r="I25" s="30"/>
      <c r="L25" s="30"/>
    </row>
    <row r="26" spans="1:12" s="1" customFormat="1" ht="12.75" x14ac:dyDescent="0.25">
      <c r="A26" s="77"/>
      <c r="B26" s="9" t="s">
        <v>26</v>
      </c>
      <c r="C26" s="10"/>
      <c r="D26" s="22"/>
      <c r="E26" s="15"/>
      <c r="F26" s="75">
        <f>+F25+F24</f>
        <v>0</v>
      </c>
      <c r="G26" s="23"/>
      <c r="I26" s="30"/>
      <c r="L26" s="30"/>
    </row>
    <row r="27" spans="1:12" s="1" customFormat="1" ht="12.75" x14ac:dyDescent="0.25">
      <c r="A27" s="77"/>
      <c r="B27" s="9" t="s">
        <v>27</v>
      </c>
      <c r="C27" s="10"/>
      <c r="D27" s="22"/>
      <c r="E27" s="24"/>
      <c r="F27" s="73">
        <f>F26*0.1</f>
        <v>0</v>
      </c>
      <c r="G27" s="23"/>
      <c r="I27" s="30"/>
      <c r="L27" s="34"/>
    </row>
    <row r="28" spans="1:12" s="1" customFormat="1" ht="16.5" thickBot="1" x14ac:dyDescent="0.3">
      <c r="A28" s="78"/>
      <c r="B28" s="79" t="s">
        <v>28</v>
      </c>
      <c r="C28" s="80"/>
      <c r="D28" s="80"/>
      <c r="E28" s="80"/>
      <c r="F28" s="81">
        <f>+F27+F26</f>
        <v>0</v>
      </c>
      <c r="G28" s="23"/>
      <c r="I28" s="30"/>
      <c r="L28" s="30"/>
    </row>
    <row r="29" spans="1:12" s="1" customFormat="1" x14ac:dyDescent="0.25">
      <c r="A29" s="50"/>
      <c r="B29" s="25"/>
      <c r="C29" s="26"/>
      <c r="D29" s="27"/>
      <c r="E29" s="28"/>
      <c r="F29" s="29"/>
      <c r="G29" s="23"/>
      <c r="H29" s="32"/>
      <c r="I29" s="33"/>
      <c r="L29" s="30"/>
    </row>
    <row r="30" spans="1:12" s="1" customFormat="1" ht="12.75" x14ac:dyDescent="0.25">
      <c r="A30" s="50"/>
      <c r="B30" s="109" t="s">
        <v>63</v>
      </c>
      <c r="C30" s="109"/>
      <c r="D30" s="109"/>
      <c r="E30" s="109"/>
      <c r="F30" s="109"/>
      <c r="G30" s="23"/>
      <c r="I30" s="30"/>
      <c r="L30" s="30"/>
    </row>
    <row r="31" spans="1:12" s="1" customFormat="1" ht="12.75" x14ac:dyDescent="0.25">
      <c r="A31" s="50"/>
      <c r="B31" s="109"/>
      <c r="C31" s="109"/>
      <c r="D31" s="109"/>
      <c r="E31" s="109"/>
      <c r="F31" s="109"/>
      <c r="G31" s="23"/>
      <c r="I31" s="30"/>
      <c r="L31" s="30"/>
    </row>
    <row r="32" spans="1:12" x14ac:dyDescent="0.25">
      <c r="H32" s="1"/>
    </row>
    <row r="33" spans="8:8" x14ac:dyDescent="0.25">
      <c r="H33" s="1"/>
    </row>
  </sheetData>
  <mergeCells count="14">
    <mergeCell ref="A2:B2"/>
    <mergeCell ref="C2:F2"/>
    <mergeCell ref="A3:D3"/>
    <mergeCell ref="E3:F3"/>
    <mergeCell ref="E4:F4"/>
    <mergeCell ref="B30:F31"/>
    <mergeCell ref="E7:F7"/>
    <mergeCell ref="A4:B4"/>
    <mergeCell ref="A6:B6"/>
    <mergeCell ref="B10:F10"/>
    <mergeCell ref="E5:F5"/>
    <mergeCell ref="E6:F6"/>
    <mergeCell ref="A7:D7"/>
    <mergeCell ref="A5:B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C8963-EBE1-44E8-9E4D-0819A88B0D1E}">
  <dimension ref="A1:G68"/>
  <sheetViews>
    <sheetView zoomScale="145" zoomScaleNormal="145" workbookViewId="0">
      <selection activeCell="A6" sqref="A6:B6"/>
    </sheetView>
  </sheetViews>
  <sheetFormatPr defaultRowHeight="15" x14ac:dyDescent="0.25"/>
  <cols>
    <col min="1" max="1" width="5.7109375" customWidth="1"/>
    <col min="2" max="2" width="50.7109375" customWidth="1"/>
    <col min="3" max="3" width="10.7109375" customWidth="1"/>
    <col min="4" max="4" width="12.28515625" customWidth="1"/>
    <col min="5" max="5" width="15.7109375" customWidth="1"/>
    <col min="6" max="6" width="20.7109375" customWidth="1"/>
  </cols>
  <sheetData>
    <row r="1" spans="1:7" ht="15.75" thickBot="1" x14ac:dyDescent="0.3"/>
    <row r="2" spans="1:7" s="1" customFormat="1" ht="117.75" customHeight="1" thickBot="1" x14ac:dyDescent="0.3">
      <c r="A2" s="141" t="s">
        <v>52</v>
      </c>
      <c r="B2" s="142"/>
      <c r="C2" s="143" t="s">
        <v>53</v>
      </c>
      <c r="D2" s="144"/>
      <c r="E2" s="144"/>
      <c r="F2" s="145"/>
    </row>
    <row r="3" spans="1:7" s="1" customFormat="1" ht="15" customHeight="1" x14ac:dyDescent="0.25">
      <c r="A3" s="130" t="s">
        <v>51</v>
      </c>
      <c r="B3" s="131"/>
      <c r="C3" s="131"/>
      <c r="D3" s="132"/>
      <c r="E3" s="133"/>
      <c r="F3" s="134"/>
    </row>
    <row r="4" spans="1:7" s="42" customFormat="1" ht="15" customHeight="1" x14ac:dyDescent="0.25">
      <c r="A4" s="112" t="s">
        <v>108</v>
      </c>
      <c r="B4" s="113"/>
      <c r="C4" s="112"/>
      <c r="D4" s="113"/>
      <c r="E4" s="135" t="s">
        <v>54</v>
      </c>
      <c r="F4" s="136"/>
    </row>
    <row r="5" spans="1:7" s="1" customFormat="1" ht="15" customHeight="1" x14ac:dyDescent="0.25">
      <c r="A5" s="49"/>
      <c r="B5" s="108" t="s">
        <v>212</v>
      </c>
      <c r="C5" s="49"/>
      <c r="D5" s="46"/>
      <c r="E5" s="139"/>
      <c r="F5" s="140"/>
    </row>
    <row r="6" spans="1:7" s="1" customFormat="1" ht="15" customHeight="1" x14ac:dyDescent="0.25">
      <c r="A6" s="114" t="s">
        <v>65</v>
      </c>
      <c r="B6" s="115"/>
      <c r="C6" s="114"/>
      <c r="D6" s="115"/>
      <c r="E6" s="118" t="s">
        <v>6</v>
      </c>
      <c r="F6" s="119"/>
    </row>
    <row r="7" spans="1:7" s="1" customFormat="1" ht="15" customHeight="1" thickBot="1" x14ac:dyDescent="0.3">
      <c r="A7" s="120"/>
      <c r="B7" s="121"/>
      <c r="C7" s="121"/>
      <c r="D7" s="122"/>
      <c r="E7" s="110"/>
      <c r="F7" s="111"/>
    </row>
    <row r="8" spans="1:7" s="5" customFormat="1" ht="13.5" thickBot="1" x14ac:dyDescent="0.25">
      <c r="A8" s="56"/>
      <c r="B8" s="57"/>
      <c r="C8" s="57"/>
      <c r="D8" s="57"/>
      <c r="E8" s="17"/>
      <c r="F8" s="17"/>
    </row>
    <row r="9" spans="1:7" s="1" customFormat="1" ht="36" customHeight="1" thickBot="1" x14ac:dyDescent="0.3">
      <c r="A9" s="58" t="s">
        <v>0</v>
      </c>
      <c r="B9" s="59" t="s">
        <v>1</v>
      </c>
      <c r="C9" s="60" t="s">
        <v>2</v>
      </c>
      <c r="D9" s="60" t="s">
        <v>3</v>
      </c>
      <c r="E9" s="61" t="s">
        <v>4</v>
      </c>
      <c r="F9" s="62" t="s">
        <v>5</v>
      </c>
    </row>
    <row r="10" spans="1:7" s="1" customFormat="1" ht="22.5" customHeight="1" thickBot="1" x14ac:dyDescent="0.3">
      <c r="A10" s="55">
        <v>1</v>
      </c>
      <c r="B10" s="137" t="s">
        <v>6</v>
      </c>
      <c r="C10" s="137"/>
      <c r="D10" s="137"/>
      <c r="E10" s="137"/>
      <c r="F10" s="138"/>
      <c r="G10" s="6"/>
    </row>
    <row r="11" spans="1:7" ht="66.75" customHeight="1" x14ac:dyDescent="0.25">
      <c r="A11" s="102">
        <v>1.1000000000000001</v>
      </c>
      <c r="B11" s="103" t="s">
        <v>64</v>
      </c>
      <c r="C11" s="68" t="s">
        <v>8</v>
      </c>
      <c r="D11" s="69">
        <v>1</v>
      </c>
      <c r="E11" s="70"/>
      <c r="F11" s="104">
        <f t="shared" ref="F11:F17" si="0">+E11*D11</f>
        <v>0</v>
      </c>
    </row>
    <row r="12" spans="1:7" ht="25.5" x14ac:dyDescent="0.25">
      <c r="A12" s="101">
        <v>1.2</v>
      </c>
      <c r="B12" s="51" t="s">
        <v>17</v>
      </c>
      <c r="C12" s="52" t="s">
        <v>9</v>
      </c>
      <c r="D12" s="53">
        <v>2400</v>
      </c>
      <c r="E12" s="54"/>
      <c r="F12" s="93">
        <f t="shared" si="0"/>
        <v>0</v>
      </c>
    </row>
    <row r="13" spans="1:7" s="14" customFormat="1" ht="69" customHeight="1" x14ac:dyDescent="0.2">
      <c r="A13" s="74">
        <v>1.3</v>
      </c>
      <c r="B13" s="7" t="s">
        <v>19</v>
      </c>
      <c r="C13" s="10" t="s">
        <v>8</v>
      </c>
      <c r="D13" s="11">
        <v>1</v>
      </c>
      <c r="E13" s="12"/>
      <c r="F13" s="75">
        <f t="shared" si="0"/>
        <v>0</v>
      </c>
    </row>
    <row r="14" spans="1:7" ht="25.5" x14ac:dyDescent="0.25">
      <c r="A14" s="101">
        <v>1.4</v>
      </c>
      <c r="B14" s="7" t="s">
        <v>100</v>
      </c>
      <c r="C14" s="10" t="s">
        <v>10</v>
      </c>
      <c r="D14" s="11">
        <v>1</v>
      </c>
      <c r="E14" s="12"/>
      <c r="F14" s="75">
        <f t="shared" ref="F14" si="1">+E14*D14</f>
        <v>0</v>
      </c>
    </row>
    <row r="15" spans="1:7" x14ac:dyDescent="0.25">
      <c r="A15" s="101">
        <v>1.4</v>
      </c>
      <c r="B15" s="7" t="s">
        <v>18</v>
      </c>
      <c r="C15" s="10" t="s">
        <v>10</v>
      </c>
      <c r="D15" s="11">
        <v>1</v>
      </c>
      <c r="E15" s="12"/>
      <c r="F15" s="75">
        <f t="shared" si="0"/>
        <v>0</v>
      </c>
    </row>
    <row r="16" spans="1:7" s="14" customFormat="1" ht="33.75" customHeight="1" x14ac:dyDescent="0.2">
      <c r="A16" s="74">
        <v>1.5</v>
      </c>
      <c r="B16" s="7" t="s">
        <v>43</v>
      </c>
      <c r="C16" s="10" t="s">
        <v>14</v>
      </c>
      <c r="D16" s="15">
        <v>1</v>
      </c>
      <c r="E16" s="12"/>
      <c r="F16" s="75">
        <f t="shared" si="0"/>
        <v>0</v>
      </c>
    </row>
    <row r="17" spans="1:7" x14ac:dyDescent="0.25">
      <c r="A17" s="101">
        <v>1.4</v>
      </c>
      <c r="B17" s="7" t="s">
        <v>62</v>
      </c>
      <c r="C17" s="10" t="s">
        <v>10</v>
      </c>
      <c r="D17" s="11">
        <v>1</v>
      </c>
      <c r="E17" s="12"/>
      <c r="F17" s="75">
        <f t="shared" si="0"/>
        <v>0</v>
      </c>
    </row>
    <row r="18" spans="1:7" s="13" customFormat="1" ht="13.5" thickBot="1" x14ac:dyDescent="0.25">
      <c r="A18" s="94"/>
      <c r="B18" s="95" t="s">
        <v>7</v>
      </c>
      <c r="C18" s="96"/>
      <c r="D18" s="97"/>
      <c r="E18" s="98"/>
      <c r="F18" s="99">
        <f>SUM(F11:F17)</f>
        <v>0</v>
      </c>
    </row>
    <row r="19" spans="1:7" ht="15.75" thickBot="1" x14ac:dyDescent="0.3"/>
    <row r="20" spans="1:7" s="1" customFormat="1" ht="22.5" customHeight="1" thickBot="1" x14ac:dyDescent="0.3">
      <c r="A20" s="55">
        <v>2</v>
      </c>
      <c r="B20" s="137" t="s">
        <v>44</v>
      </c>
      <c r="C20" s="137"/>
      <c r="D20" s="137"/>
      <c r="E20" s="137"/>
      <c r="F20" s="138"/>
      <c r="G20" s="6"/>
    </row>
    <row r="21" spans="1:7" ht="89.25" x14ac:dyDescent="0.25">
      <c r="A21" s="101">
        <v>2.1</v>
      </c>
      <c r="B21" s="51" t="s">
        <v>107</v>
      </c>
      <c r="C21" s="52" t="s">
        <v>9</v>
      </c>
      <c r="D21" s="53">
        <v>340</v>
      </c>
      <c r="E21" s="54"/>
      <c r="F21" s="93">
        <f>+E21*D21</f>
        <v>0</v>
      </c>
    </row>
    <row r="22" spans="1:7" ht="59.25" customHeight="1" x14ac:dyDescent="0.25">
      <c r="A22" s="101">
        <v>2.2000000000000002</v>
      </c>
      <c r="B22" s="7" t="s">
        <v>20</v>
      </c>
      <c r="C22" s="10" t="s">
        <v>9</v>
      </c>
      <c r="D22" s="11">
        <v>340</v>
      </c>
      <c r="E22" s="12"/>
      <c r="F22" s="75">
        <f>+E22*D22</f>
        <v>0</v>
      </c>
    </row>
    <row r="23" spans="1:7" ht="25.5" x14ac:dyDescent="0.25">
      <c r="A23" s="101">
        <v>2.2999999999999998</v>
      </c>
      <c r="B23" s="7" t="s">
        <v>21</v>
      </c>
      <c r="C23" s="10" t="s">
        <v>10</v>
      </c>
      <c r="D23" s="11">
        <v>1</v>
      </c>
      <c r="E23" s="12"/>
      <c r="F23" s="75">
        <f>+E23*D23</f>
        <v>0</v>
      </c>
    </row>
    <row r="24" spans="1:7" x14ac:dyDescent="0.25">
      <c r="A24" s="101"/>
      <c r="B24" s="7"/>
      <c r="C24" s="10"/>
      <c r="D24" s="11"/>
      <c r="E24" s="12"/>
      <c r="F24" s="75"/>
    </row>
    <row r="25" spans="1:7" s="13" customFormat="1" ht="13.5" thickBot="1" x14ac:dyDescent="0.25">
      <c r="A25" s="94"/>
      <c r="B25" s="95" t="s">
        <v>7</v>
      </c>
      <c r="C25" s="96"/>
      <c r="D25" s="97"/>
      <c r="E25" s="98"/>
      <c r="F25" s="99">
        <f>SUM(F21:F24)</f>
        <v>0</v>
      </c>
    </row>
    <row r="26" spans="1:7" ht="15.75" thickBot="1" x14ac:dyDescent="0.3"/>
    <row r="27" spans="1:7" s="1" customFormat="1" ht="22.5" customHeight="1" thickBot="1" x14ac:dyDescent="0.3">
      <c r="A27" s="55">
        <v>3</v>
      </c>
      <c r="B27" s="137" t="s">
        <v>37</v>
      </c>
      <c r="C27" s="137"/>
      <c r="D27" s="137"/>
      <c r="E27" s="137"/>
      <c r="F27" s="138"/>
      <c r="G27" s="6"/>
    </row>
    <row r="28" spans="1:7" s="14" customFormat="1" ht="57" customHeight="1" x14ac:dyDescent="0.2">
      <c r="A28" s="100">
        <v>3.1</v>
      </c>
      <c r="B28" s="51" t="s">
        <v>36</v>
      </c>
      <c r="C28" s="52" t="s">
        <v>10</v>
      </c>
      <c r="D28" s="82">
        <v>1</v>
      </c>
      <c r="E28" s="54"/>
      <c r="F28" s="93">
        <f>+E28*D28</f>
        <v>0</v>
      </c>
    </row>
    <row r="29" spans="1:7" s="14" customFormat="1" ht="34.5" customHeight="1" x14ac:dyDescent="0.2">
      <c r="A29" s="74">
        <v>3.2</v>
      </c>
      <c r="B29" s="7" t="s">
        <v>211</v>
      </c>
      <c r="C29" s="10" t="s">
        <v>35</v>
      </c>
      <c r="D29" s="15">
        <v>2</v>
      </c>
      <c r="E29" s="12"/>
      <c r="F29" s="75">
        <f>+E29*D29</f>
        <v>0</v>
      </c>
    </row>
    <row r="30" spans="1:7" s="14" customFormat="1" ht="65.25" customHeight="1" x14ac:dyDescent="0.2">
      <c r="A30" s="74">
        <v>3.3</v>
      </c>
      <c r="B30" s="7" t="s">
        <v>105</v>
      </c>
      <c r="C30" s="10" t="s">
        <v>35</v>
      </c>
      <c r="D30" s="15">
        <v>1</v>
      </c>
      <c r="E30" s="12"/>
      <c r="F30" s="75">
        <f>+E30*D30</f>
        <v>0</v>
      </c>
    </row>
    <row r="31" spans="1:7" s="14" customFormat="1" ht="65.25" customHeight="1" x14ac:dyDescent="0.2">
      <c r="A31" s="74">
        <v>3.4</v>
      </c>
      <c r="B31" s="7" t="s">
        <v>106</v>
      </c>
      <c r="C31" s="10" t="s">
        <v>35</v>
      </c>
      <c r="D31" s="15">
        <v>1</v>
      </c>
      <c r="E31" s="12"/>
      <c r="F31" s="75">
        <f>+E31*D31</f>
        <v>0</v>
      </c>
    </row>
    <row r="32" spans="1:7" s="14" customFormat="1" ht="58.5" customHeight="1" x14ac:dyDescent="0.2">
      <c r="A32" s="74">
        <v>3.5</v>
      </c>
      <c r="B32" s="7" t="s">
        <v>84</v>
      </c>
      <c r="C32" s="10" t="s">
        <v>14</v>
      </c>
      <c r="D32" s="11">
        <v>1</v>
      </c>
      <c r="E32" s="12"/>
      <c r="F32" s="75">
        <f>+E32*D32</f>
        <v>0</v>
      </c>
    </row>
    <row r="33" spans="1:7" s="13" customFormat="1" ht="13.5" thickBot="1" x14ac:dyDescent="0.25">
      <c r="A33" s="94"/>
      <c r="B33" s="95" t="s">
        <v>7</v>
      </c>
      <c r="C33" s="96"/>
      <c r="D33" s="97"/>
      <c r="E33" s="98"/>
      <c r="F33" s="99">
        <f>SUM(F28:F32)</f>
        <v>0</v>
      </c>
    </row>
    <row r="34" spans="1:7" ht="15.75" thickBot="1" x14ac:dyDescent="0.3"/>
    <row r="35" spans="1:7" s="1" customFormat="1" ht="22.5" customHeight="1" thickBot="1" x14ac:dyDescent="0.3">
      <c r="A35" s="55">
        <v>4</v>
      </c>
      <c r="B35" s="137" t="s">
        <v>39</v>
      </c>
      <c r="C35" s="137"/>
      <c r="D35" s="137"/>
      <c r="E35" s="137"/>
      <c r="F35" s="138"/>
      <c r="G35" s="6"/>
    </row>
    <row r="36" spans="1:7" s="14" customFormat="1" ht="51.75" customHeight="1" x14ac:dyDescent="0.2">
      <c r="A36" s="100">
        <v>4.0999999999999996</v>
      </c>
      <c r="B36" s="51" t="s">
        <v>85</v>
      </c>
      <c r="C36" s="52" t="s">
        <v>10</v>
      </c>
      <c r="D36" s="82">
        <v>1</v>
      </c>
      <c r="E36" s="54"/>
      <c r="F36" s="93">
        <f t="shared" ref="F36:F40" si="2">+E36*D36</f>
        <v>0</v>
      </c>
    </row>
    <row r="37" spans="1:7" s="14" customFormat="1" ht="58.5" customHeight="1" x14ac:dyDescent="0.2">
      <c r="A37" s="74">
        <v>4.2</v>
      </c>
      <c r="B37" s="7" t="s">
        <v>86</v>
      </c>
      <c r="C37" s="10" t="s">
        <v>10</v>
      </c>
      <c r="D37" s="15">
        <v>1</v>
      </c>
      <c r="E37" s="12"/>
      <c r="F37" s="75">
        <f t="shared" si="2"/>
        <v>0</v>
      </c>
    </row>
    <row r="38" spans="1:7" s="14" customFormat="1" ht="51" customHeight="1" x14ac:dyDescent="0.2">
      <c r="A38" s="74">
        <v>4.4000000000000004</v>
      </c>
      <c r="B38" s="7" t="s">
        <v>87</v>
      </c>
      <c r="C38" s="10" t="s">
        <v>14</v>
      </c>
      <c r="D38" s="15">
        <v>1</v>
      </c>
      <c r="E38" s="12"/>
      <c r="F38" s="75">
        <f t="shared" si="2"/>
        <v>0</v>
      </c>
    </row>
    <row r="39" spans="1:7" s="14" customFormat="1" ht="36" customHeight="1" x14ac:dyDescent="0.2">
      <c r="A39" s="74">
        <v>4.4000000000000004</v>
      </c>
      <c r="B39" s="7" t="s">
        <v>99</v>
      </c>
      <c r="C39" s="10" t="s">
        <v>14</v>
      </c>
      <c r="D39" s="15">
        <v>2</v>
      </c>
      <c r="E39" s="12"/>
      <c r="F39" s="75">
        <f t="shared" si="2"/>
        <v>0</v>
      </c>
    </row>
    <row r="40" spans="1:7" s="14" customFormat="1" ht="51" customHeight="1" x14ac:dyDescent="0.2">
      <c r="A40" s="74">
        <v>4.4000000000000004</v>
      </c>
      <c r="B40" s="7" t="s">
        <v>41</v>
      </c>
      <c r="C40" s="10" t="s">
        <v>14</v>
      </c>
      <c r="D40" s="15">
        <v>1</v>
      </c>
      <c r="E40" s="12"/>
      <c r="F40" s="75">
        <f t="shared" si="2"/>
        <v>0</v>
      </c>
    </row>
    <row r="41" spans="1:7" s="13" customFormat="1" ht="13.5" thickBot="1" x14ac:dyDescent="0.25">
      <c r="A41" s="94"/>
      <c r="B41" s="95" t="s">
        <v>7</v>
      </c>
      <c r="C41" s="96"/>
      <c r="D41" s="97"/>
      <c r="E41" s="98"/>
      <c r="F41" s="99">
        <f>SUM(F36:F40)</f>
        <v>0</v>
      </c>
    </row>
    <row r="42" spans="1:7" ht="15.75" thickBot="1" x14ac:dyDescent="0.3"/>
    <row r="43" spans="1:7" s="1" customFormat="1" ht="22.5" customHeight="1" thickBot="1" x14ac:dyDescent="0.3">
      <c r="A43" s="55">
        <v>5</v>
      </c>
      <c r="B43" s="137" t="s">
        <v>38</v>
      </c>
      <c r="C43" s="137"/>
      <c r="D43" s="137"/>
      <c r="E43" s="137"/>
      <c r="F43" s="138"/>
      <c r="G43" s="6"/>
    </row>
    <row r="44" spans="1:7" s="14" customFormat="1" ht="43.5" customHeight="1" x14ac:dyDescent="0.2">
      <c r="A44" s="100">
        <v>5.0999999999999996</v>
      </c>
      <c r="B44" s="51" t="s">
        <v>88</v>
      </c>
      <c r="C44" s="52" t="s">
        <v>10</v>
      </c>
      <c r="D44" s="82">
        <v>1</v>
      </c>
      <c r="E44" s="54"/>
      <c r="F44" s="93">
        <f>+E44*D44</f>
        <v>0</v>
      </c>
    </row>
    <row r="45" spans="1:7" s="14" customFormat="1" ht="39" customHeight="1" x14ac:dyDescent="0.2">
      <c r="A45" s="74">
        <v>5.2</v>
      </c>
      <c r="B45" s="7" t="s">
        <v>40</v>
      </c>
      <c r="C45" s="10" t="s">
        <v>35</v>
      </c>
      <c r="D45" s="15">
        <v>1</v>
      </c>
      <c r="E45" s="12"/>
      <c r="F45" s="75">
        <f>+E45*D45</f>
        <v>0</v>
      </c>
    </row>
    <row r="46" spans="1:7" s="14" customFormat="1" ht="55.5" customHeight="1" x14ac:dyDescent="0.2">
      <c r="A46" s="74">
        <v>5.3</v>
      </c>
      <c r="B46" s="7" t="s">
        <v>104</v>
      </c>
      <c r="C46" s="10" t="s">
        <v>14</v>
      </c>
      <c r="D46" s="11">
        <v>1</v>
      </c>
      <c r="E46" s="12"/>
      <c r="F46" s="75">
        <f>+E46*D46</f>
        <v>0</v>
      </c>
    </row>
    <row r="47" spans="1:7" s="14" customFormat="1" ht="64.5" customHeight="1" x14ac:dyDescent="0.2">
      <c r="A47" s="74">
        <v>5.3</v>
      </c>
      <c r="B47" s="7" t="s">
        <v>103</v>
      </c>
      <c r="C47" s="10" t="s">
        <v>83</v>
      </c>
      <c r="D47" s="11">
        <v>1</v>
      </c>
      <c r="E47" s="12"/>
      <c r="F47" s="75">
        <f>+E47*D47</f>
        <v>0</v>
      </c>
    </row>
    <row r="48" spans="1:7" s="13" customFormat="1" ht="13.5" thickBot="1" x14ac:dyDescent="0.25">
      <c r="A48" s="94"/>
      <c r="B48" s="95" t="s">
        <v>7</v>
      </c>
      <c r="C48" s="96"/>
      <c r="D48" s="97"/>
      <c r="E48" s="98"/>
      <c r="F48" s="99">
        <f>SUM(F44:F47)</f>
        <v>0</v>
      </c>
    </row>
    <row r="49" spans="1:7" ht="15.75" thickBot="1" x14ac:dyDescent="0.3"/>
    <row r="50" spans="1:7" s="1" customFormat="1" ht="22.5" customHeight="1" thickBot="1" x14ac:dyDescent="0.3">
      <c r="A50" s="55">
        <v>6</v>
      </c>
      <c r="B50" s="137" t="s">
        <v>78</v>
      </c>
      <c r="C50" s="137"/>
      <c r="D50" s="137"/>
      <c r="E50" s="137"/>
      <c r="F50" s="138"/>
      <c r="G50" s="6"/>
    </row>
    <row r="51" spans="1:7" s="14" customFormat="1" ht="24.75" customHeight="1" x14ac:dyDescent="0.2">
      <c r="A51" s="100">
        <v>6.1</v>
      </c>
      <c r="B51" s="51" t="s">
        <v>79</v>
      </c>
      <c r="C51" s="52" t="s">
        <v>2</v>
      </c>
      <c r="D51" s="82">
        <v>6</v>
      </c>
      <c r="E51" s="54"/>
      <c r="F51" s="93">
        <f>+E51*D51</f>
        <v>0</v>
      </c>
    </row>
    <row r="52" spans="1:7" s="14" customFormat="1" ht="23.25" customHeight="1" x14ac:dyDescent="0.2">
      <c r="A52" s="100">
        <v>6.2</v>
      </c>
      <c r="B52" s="7" t="s">
        <v>80</v>
      </c>
      <c r="C52" s="10" t="s">
        <v>14</v>
      </c>
      <c r="D52" s="15">
        <v>1</v>
      </c>
      <c r="E52" s="12"/>
      <c r="F52" s="75">
        <f>+E52*D52</f>
        <v>0</v>
      </c>
    </row>
    <row r="53" spans="1:7" s="14" customFormat="1" ht="39" customHeight="1" x14ac:dyDescent="0.2">
      <c r="A53" s="100">
        <v>6.3</v>
      </c>
      <c r="B53" s="7" t="s">
        <v>81</v>
      </c>
      <c r="C53" s="10" t="s">
        <v>14</v>
      </c>
      <c r="D53" s="15">
        <v>3</v>
      </c>
      <c r="E53" s="12"/>
      <c r="F53" s="75">
        <f t="shared" ref="F53:F55" si="3">+E53*D53</f>
        <v>0</v>
      </c>
    </row>
    <row r="54" spans="1:7" s="14" customFormat="1" ht="39" customHeight="1" x14ac:dyDescent="0.2">
      <c r="A54" s="100">
        <v>6.4</v>
      </c>
      <c r="B54" s="7" t="s">
        <v>82</v>
      </c>
      <c r="C54" s="10" t="s">
        <v>14</v>
      </c>
      <c r="D54" s="15">
        <v>3</v>
      </c>
      <c r="E54" s="12"/>
      <c r="F54" s="75">
        <f t="shared" si="3"/>
        <v>0</v>
      </c>
    </row>
    <row r="55" spans="1:7" s="14" customFormat="1" ht="39.75" customHeight="1" x14ac:dyDescent="0.2">
      <c r="A55" s="100">
        <v>6.5</v>
      </c>
      <c r="B55" s="7" t="s">
        <v>101</v>
      </c>
      <c r="C55" s="10" t="s">
        <v>83</v>
      </c>
      <c r="D55" s="11">
        <v>1</v>
      </c>
      <c r="E55" s="12"/>
      <c r="F55" s="75">
        <f t="shared" si="3"/>
        <v>0</v>
      </c>
    </row>
    <row r="56" spans="1:7" s="13" customFormat="1" ht="13.5" thickBot="1" x14ac:dyDescent="0.25">
      <c r="A56" s="94"/>
      <c r="B56" s="95" t="s">
        <v>7</v>
      </c>
      <c r="C56" s="96"/>
      <c r="D56" s="97"/>
      <c r="E56" s="98"/>
      <c r="F56" s="99">
        <f>SUM(F51:F55)</f>
        <v>0</v>
      </c>
    </row>
    <row r="57" spans="1:7" ht="15.75" thickBot="1" x14ac:dyDescent="0.3"/>
    <row r="58" spans="1:7" s="1" customFormat="1" ht="22.5" customHeight="1" thickBot="1" x14ac:dyDescent="0.3">
      <c r="A58" s="55">
        <v>7</v>
      </c>
      <c r="B58" s="137" t="s">
        <v>30</v>
      </c>
      <c r="C58" s="137"/>
      <c r="D58" s="137"/>
      <c r="E58" s="137"/>
      <c r="F58" s="138"/>
      <c r="G58" s="6"/>
    </row>
    <row r="59" spans="1:7" s="14" customFormat="1" ht="54" customHeight="1" x14ac:dyDescent="0.2">
      <c r="A59" s="100">
        <v>7.1</v>
      </c>
      <c r="B59" s="51" t="s">
        <v>74</v>
      </c>
      <c r="C59" s="52" t="s">
        <v>9</v>
      </c>
      <c r="D59" s="82">
        <f>340-150</f>
        <v>190</v>
      </c>
      <c r="E59" s="54"/>
      <c r="F59" s="93">
        <f t="shared" ref="F59:F65" si="4">+E59*D59</f>
        <v>0</v>
      </c>
    </row>
    <row r="60" spans="1:7" s="14" customFormat="1" ht="71.25" customHeight="1" x14ac:dyDescent="0.2">
      <c r="A60" s="74">
        <v>7.2</v>
      </c>
      <c r="B60" s="7" t="s">
        <v>75</v>
      </c>
      <c r="C60" s="10" t="s">
        <v>9</v>
      </c>
      <c r="D60" s="15">
        <v>380</v>
      </c>
      <c r="E60" s="12"/>
      <c r="F60" s="75">
        <f t="shared" si="4"/>
        <v>0</v>
      </c>
    </row>
    <row r="61" spans="1:7" s="14" customFormat="1" ht="45.75" customHeight="1" x14ac:dyDescent="0.2">
      <c r="A61" s="100">
        <v>7.3</v>
      </c>
      <c r="B61" s="7" t="s">
        <v>109</v>
      </c>
      <c r="C61" s="10" t="s">
        <v>34</v>
      </c>
      <c r="D61" s="11">
        <v>220</v>
      </c>
      <c r="E61" s="12"/>
      <c r="F61" s="75">
        <f t="shared" si="4"/>
        <v>0</v>
      </c>
    </row>
    <row r="62" spans="1:7" s="14" customFormat="1" ht="48.75" customHeight="1" x14ac:dyDescent="0.2">
      <c r="A62" s="74">
        <v>7.4</v>
      </c>
      <c r="B62" s="7" t="s">
        <v>76</v>
      </c>
      <c r="C62" s="10" t="s">
        <v>14</v>
      </c>
      <c r="D62" s="11">
        <v>1</v>
      </c>
      <c r="E62" s="12"/>
      <c r="F62" s="75">
        <f t="shared" si="4"/>
        <v>0</v>
      </c>
    </row>
    <row r="63" spans="1:7" s="14" customFormat="1" ht="48.75" customHeight="1" x14ac:dyDescent="0.2">
      <c r="A63" s="100">
        <v>7.5</v>
      </c>
      <c r="B63" s="7" t="s">
        <v>77</v>
      </c>
      <c r="C63" s="10" t="s">
        <v>14</v>
      </c>
      <c r="D63" s="11">
        <v>1</v>
      </c>
      <c r="E63" s="12"/>
      <c r="F63" s="75">
        <f t="shared" si="4"/>
        <v>0</v>
      </c>
    </row>
    <row r="64" spans="1:7" s="14" customFormat="1" ht="44.25" customHeight="1" x14ac:dyDescent="0.2">
      <c r="A64" s="74">
        <v>7.6</v>
      </c>
      <c r="B64" s="7" t="s">
        <v>98</v>
      </c>
      <c r="C64" s="10" t="s">
        <v>14</v>
      </c>
      <c r="D64" s="11">
        <v>7</v>
      </c>
      <c r="E64" s="12"/>
      <c r="F64" s="75">
        <f t="shared" si="4"/>
        <v>0</v>
      </c>
    </row>
    <row r="65" spans="1:6" s="14" customFormat="1" ht="37.5" customHeight="1" x14ac:dyDescent="0.2">
      <c r="A65" s="100">
        <v>7.7</v>
      </c>
      <c r="B65" s="51" t="s">
        <v>42</v>
      </c>
      <c r="C65" s="52" t="s">
        <v>9</v>
      </c>
      <c r="D65" s="82">
        <v>600</v>
      </c>
      <c r="E65" s="54"/>
      <c r="F65" s="93">
        <f t="shared" si="4"/>
        <v>0</v>
      </c>
    </row>
    <row r="66" spans="1:6" s="13" customFormat="1" ht="13.5" thickBot="1" x14ac:dyDescent="0.25">
      <c r="A66" s="94"/>
      <c r="B66" s="95" t="s">
        <v>7</v>
      </c>
      <c r="C66" s="96"/>
      <c r="D66" s="97"/>
      <c r="E66" s="98"/>
      <c r="F66" s="99">
        <f>SUM(F59:F65)</f>
        <v>0</v>
      </c>
    </row>
    <row r="67" spans="1:6" ht="15.75" thickBot="1" x14ac:dyDescent="0.3"/>
    <row r="68" spans="1:6" s="83" customFormat="1" ht="16.5" thickBot="1" x14ac:dyDescent="0.25">
      <c r="A68" s="85"/>
      <c r="B68" s="86" t="s">
        <v>31</v>
      </c>
      <c r="C68" s="87"/>
      <c r="D68" s="88"/>
      <c r="E68" s="89"/>
      <c r="F68" s="90">
        <f>+F25+F18+F48+F41+F33+F66+F56</f>
        <v>0</v>
      </c>
    </row>
  </sheetData>
  <mergeCells count="20">
    <mergeCell ref="B58:F58"/>
    <mergeCell ref="B50:F50"/>
    <mergeCell ref="B35:F35"/>
    <mergeCell ref="B27:F27"/>
    <mergeCell ref="B43:F43"/>
    <mergeCell ref="A2:B2"/>
    <mergeCell ref="C2:F2"/>
    <mergeCell ref="A3:D3"/>
    <mergeCell ref="E3:F3"/>
    <mergeCell ref="E4:F4"/>
    <mergeCell ref="A4:B4"/>
    <mergeCell ref="C4:D4"/>
    <mergeCell ref="A7:D7"/>
    <mergeCell ref="E7:F7"/>
    <mergeCell ref="B10:F10"/>
    <mergeCell ref="B20:F20"/>
    <mergeCell ref="E5:F5"/>
    <mergeCell ref="E6:F6"/>
    <mergeCell ref="A6:B6"/>
    <mergeCell ref="C6:D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838BE-1670-4DCF-B040-AE3C1AE97EB1}">
  <dimension ref="A1:I67"/>
  <sheetViews>
    <sheetView zoomScale="130" zoomScaleNormal="130" workbookViewId="0">
      <selection activeCell="A6" sqref="A6"/>
    </sheetView>
  </sheetViews>
  <sheetFormatPr defaultRowHeight="15" x14ac:dyDescent="0.25"/>
  <cols>
    <col min="1" max="1" width="5.7109375" customWidth="1"/>
    <col min="2" max="2" width="50.7109375" customWidth="1"/>
    <col min="3" max="3" width="10.7109375" customWidth="1"/>
    <col min="4" max="5" width="15.7109375" customWidth="1"/>
    <col min="6" max="6" width="20.7109375" customWidth="1"/>
    <col min="9" max="9" width="11.5703125" bestFit="1" customWidth="1"/>
  </cols>
  <sheetData>
    <row r="1" spans="1:9" s="5" customFormat="1" ht="13.5" thickBot="1" x14ac:dyDescent="0.25">
      <c r="A1" s="2"/>
      <c r="B1" s="3"/>
      <c r="C1" s="3"/>
      <c r="D1" s="3"/>
      <c r="E1" s="4"/>
      <c r="F1" s="4"/>
    </row>
    <row r="2" spans="1:9" s="1" customFormat="1" ht="117.75" customHeight="1" thickBot="1" x14ac:dyDescent="0.3">
      <c r="A2" s="141" t="s">
        <v>52</v>
      </c>
      <c r="B2" s="142"/>
      <c r="C2" s="143" t="s">
        <v>53</v>
      </c>
      <c r="D2" s="144"/>
      <c r="E2" s="144"/>
      <c r="F2" s="145"/>
    </row>
    <row r="3" spans="1:9" s="1" customFormat="1" ht="15" customHeight="1" x14ac:dyDescent="0.25">
      <c r="A3" s="130" t="s">
        <v>51</v>
      </c>
      <c r="B3" s="131"/>
      <c r="C3" s="131"/>
      <c r="D3" s="132"/>
      <c r="E3" s="133"/>
      <c r="F3" s="134"/>
    </row>
    <row r="4" spans="1:9" s="42" customFormat="1" ht="15" customHeight="1" x14ac:dyDescent="0.25">
      <c r="A4" s="114" t="s">
        <v>108</v>
      </c>
      <c r="B4" s="115"/>
      <c r="C4" s="115"/>
      <c r="D4" s="146"/>
      <c r="E4" s="135" t="s">
        <v>54</v>
      </c>
      <c r="F4" s="136"/>
    </row>
    <row r="5" spans="1:9" s="1" customFormat="1" ht="15" customHeight="1" x14ac:dyDescent="0.25">
      <c r="A5" s="114" t="s">
        <v>212</v>
      </c>
      <c r="B5" s="115"/>
      <c r="C5" s="115"/>
      <c r="D5" s="146"/>
      <c r="E5" s="139"/>
      <c r="F5" s="140"/>
    </row>
    <row r="6" spans="1:9" s="1" customFormat="1" ht="15" customHeight="1" x14ac:dyDescent="0.25">
      <c r="A6" s="43"/>
      <c r="B6" s="91" t="s">
        <v>65</v>
      </c>
      <c r="C6" s="44"/>
      <c r="D6" s="45"/>
      <c r="E6" s="118" t="s">
        <v>55</v>
      </c>
      <c r="F6" s="119"/>
    </row>
    <row r="7" spans="1:9" s="1" customFormat="1" ht="15" customHeight="1" thickBot="1" x14ac:dyDescent="0.3">
      <c r="A7" s="120"/>
      <c r="B7" s="121"/>
      <c r="C7" s="121"/>
      <c r="D7" s="122"/>
      <c r="E7" s="110"/>
      <c r="F7" s="111"/>
    </row>
    <row r="8" spans="1:9" s="5" customFormat="1" ht="13.5" thickBot="1" x14ac:dyDescent="0.25">
      <c r="A8" s="56"/>
      <c r="B8" s="57"/>
      <c r="C8" s="57"/>
      <c r="D8" s="57"/>
      <c r="E8" s="17"/>
      <c r="F8" s="17"/>
    </row>
    <row r="9" spans="1:9" s="1" customFormat="1" ht="36" customHeight="1" thickBot="1" x14ac:dyDescent="0.3">
      <c r="A9" s="58" t="s">
        <v>0</v>
      </c>
      <c r="B9" s="59" t="s">
        <v>1</v>
      </c>
      <c r="C9" s="60" t="s">
        <v>2</v>
      </c>
      <c r="D9" s="60" t="s">
        <v>3</v>
      </c>
      <c r="E9" s="61" t="s">
        <v>4</v>
      </c>
      <c r="F9" s="62" t="s">
        <v>5</v>
      </c>
    </row>
    <row r="10" spans="1:9" s="1" customFormat="1" ht="22.5" customHeight="1" thickBot="1" x14ac:dyDescent="0.3">
      <c r="A10" s="55">
        <v>1</v>
      </c>
      <c r="B10" s="137" t="s">
        <v>66</v>
      </c>
      <c r="C10" s="137"/>
      <c r="D10" s="137"/>
      <c r="E10" s="137"/>
      <c r="F10" s="138"/>
      <c r="G10" s="6"/>
    </row>
    <row r="11" spans="1:9" s="14" customFormat="1" ht="66" customHeight="1" x14ac:dyDescent="0.2">
      <c r="A11" s="92">
        <v>1</v>
      </c>
      <c r="B11" s="64" t="s">
        <v>89</v>
      </c>
      <c r="C11" s="52"/>
      <c r="D11" s="53"/>
      <c r="E11" s="54"/>
      <c r="F11" s="93"/>
      <c r="I11" s="41"/>
    </row>
    <row r="12" spans="1:9" s="14" customFormat="1" ht="54" customHeight="1" x14ac:dyDescent="0.2">
      <c r="A12" s="74">
        <v>1.1000000000000001</v>
      </c>
      <c r="B12" s="7" t="s">
        <v>102</v>
      </c>
      <c r="C12" s="10" t="s">
        <v>9</v>
      </c>
      <c r="D12" s="15">
        <v>154</v>
      </c>
      <c r="E12" s="12"/>
      <c r="F12" s="75">
        <f>+E12*D12</f>
        <v>0</v>
      </c>
    </row>
    <row r="13" spans="1:9" s="14" customFormat="1" ht="12.75" x14ac:dyDescent="0.2">
      <c r="A13" s="74"/>
      <c r="B13" s="7"/>
      <c r="C13" s="10"/>
      <c r="D13" s="15"/>
      <c r="E13" s="12"/>
      <c r="F13" s="75">
        <f t="shared" ref="F13:F16" si="0">+E13*D13</f>
        <v>0</v>
      </c>
    </row>
    <row r="14" spans="1:9" s="14" customFormat="1" ht="96" customHeight="1" x14ac:dyDescent="0.2">
      <c r="A14" s="74">
        <v>1.2</v>
      </c>
      <c r="B14" s="7" t="s">
        <v>67</v>
      </c>
      <c r="C14" s="10" t="s">
        <v>14</v>
      </c>
      <c r="D14" s="15">
        <v>1</v>
      </c>
      <c r="E14" s="12"/>
      <c r="F14" s="75">
        <f t="shared" si="0"/>
        <v>0</v>
      </c>
    </row>
    <row r="15" spans="1:9" s="14" customFormat="1" ht="12.75" x14ac:dyDescent="0.2">
      <c r="A15" s="74"/>
      <c r="B15" s="7"/>
      <c r="C15" s="10"/>
      <c r="D15" s="15"/>
      <c r="E15" s="12"/>
      <c r="F15" s="75"/>
    </row>
    <row r="16" spans="1:9" s="14" customFormat="1" ht="42" customHeight="1" x14ac:dyDescent="0.2">
      <c r="A16" s="74">
        <v>1.3</v>
      </c>
      <c r="B16" s="7" t="s">
        <v>73</v>
      </c>
      <c r="C16" s="10" t="s">
        <v>9</v>
      </c>
      <c r="D16" s="15">
        <v>154</v>
      </c>
      <c r="E16" s="12"/>
      <c r="F16" s="75">
        <f t="shared" si="0"/>
        <v>0</v>
      </c>
    </row>
    <row r="17" spans="1:7" s="13" customFormat="1" ht="13.5" thickBot="1" x14ac:dyDescent="0.25">
      <c r="A17" s="94"/>
      <c r="B17" s="95" t="s">
        <v>7</v>
      </c>
      <c r="C17" s="96"/>
      <c r="D17" s="97"/>
      <c r="E17" s="98"/>
      <c r="F17" s="99">
        <f>SUM(F11:F16)</f>
        <v>0</v>
      </c>
      <c r="G17" s="13">
        <f>+F17/D16</f>
        <v>0</v>
      </c>
    </row>
    <row r="18" spans="1:7" s="14" customFormat="1" ht="13.5" thickBot="1" x14ac:dyDescent="0.25">
      <c r="A18" s="38"/>
      <c r="B18" s="35"/>
      <c r="C18" s="36"/>
      <c r="D18" s="39"/>
      <c r="E18" s="37"/>
      <c r="F18" s="37"/>
    </row>
    <row r="19" spans="1:7" s="1" customFormat="1" ht="22.5" customHeight="1" thickBot="1" x14ac:dyDescent="0.3">
      <c r="A19" s="55">
        <v>2</v>
      </c>
      <c r="B19" s="137" t="s">
        <v>70</v>
      </c>
      <c r="C19" s="137"/>
      <c r="D19" s="137"/>
      <c r="E19" s="137"/>
      <c r="F19" s="138"/>
      <c r="G19" s="6"/>
    </row>
    <row r="20" spans="1:7" s="14" customFormat="1" ht="25.5" x14ac:dyDescent="0.2">
      <c r="A20" s="74">
        <v>2.1</v>
      </c>
      <c r="B20" s="40" t="s">
        <v>92</v>
      </c>
      <c r="C20" s="10"/>
      <c r="D20" s="15"/>
      <c r="E20" s="12"/>
      <c r="F20" s="75"/>
    </row>
    <row r="21" spans="1:7" s="14" customFormat="1" ht="12.75" x14ac:dyDescent="0.2">
      <c r="A21" s="74"/>
      <c r="B21" s="7" t="s">
        <v>68</v>
      </c>
      <c r="C21" s="10" t="s">
        <v>14</v>
      </c>
      <c r="D21" s="15">
        <v>2</v>
      </c>
      <c r="E21" s="12"/>
      <c r="F21" s="75">
        <f t="shared" ref="F21:F24" si="1">+E21*D21</f>
        <v>0</v>
      </c>
    </row>
    <row r="22" spans="1:7" s="14" customFormat="1" ht="12.75" x14ac:dyDescent="0.2">
      <c r="A22" s="74"/>
      <c r="B22" s="7" t="s">
        <v>69</v>
      </c>
      <c r="C22" s="10" t="s">
        <v>14</v>
      </c>
      <c r="D22" s="15">
        <v>2</v>
      </c>
      <c r="E22" s="12"/>
      <c r="F22" s="75">
        <f t="shared" si="1"/>
        <v>0</v>
      </c>
    </row>
    <row r="23" spans="1:7" s="14" customFormat="1" ht="25.5" x14ac:dyDescent="0.2">
      <c r="A23" s="74"/>
      <c r="B23" s="7" t="s">
        <v>90</v>
      </c>
      <c r="C23" s="10" t="s">
        <v>14</v>
      </c>
      <c r="D23" s="15">
        <v>1</v>
      </c>
      <c r="E23" s="12"/>
      <c r="F23" s="75">
        <f t="shared" si="1"/>
        <v>0</v>
      </c>
    </row>
    <row r="24" spans="1:7" s="14" customFormat="1" ht="25.5" x14ac:dyDescent="0.2">
      <c r="A24" s="74"/>
      <c r="B24" s="7" t="s">
        <v>91</v>
      </c>
      <c r="C24" s="10" t="s">
        <v>14</v>
      </c>
      <c r="D24" s="15">
        <v>1</v>
      </c>
      <c r="E24" s="12"/>
      <c r="F24" s="75">
        <f t="shared" si="1"/>
        <v>0</v>
      </c>
    </row>
    <row r="25" spans="1:7" s="13" customFormat="1" ht="13.5" thickBot="1" x14ac:dyDescent="0.25">
      <c r="A25" s="94"/>
      <c r="B25" s="95" t="s">
        <v>7</v>
      </c>
      <c r="C25" s="96"/>
      <c r="D25" s="97"/>
      <c r="E25" s="98"/>
      <c r="F25" s="99">
        <f>SUM(F21:F24)</f>
        <v>0</v>
      </c>
    </row>
    <row r="26" spans="1:7" s="14" customFormat="1" ht="12.75" hidden="1" x14ac:dyDescent="0.2">
      <c r="A26" s="38"/>
      <c r="B26" s="35"/>
      <c r="C26" s="36"/>
      <c r="D26" s="39"/>
      <c r="E26" s="37"/>
      <c r="F26" s="37"/>
    </row>
    <row r="27" spans="1:7" s="1" customFormat="1" ht="22.5" hidden="1" customHeight="1" thickBot="1" x14ac:dyDescent="0.3">
      <c r="A27" s="55">
        <v>3</v>
      </c>
      <c r="B27" s="137" t="s">
        <v>16</v>
      </c>
      <c r="C27" s="137"/>
      <c r="D27" s="137"/>
      <c r="E27" s="137"/>
      <c r="F27" s="138"/>
      <c r="G27" s="6"/>
    </row>
    <row r="28" spans="1:7" s="14" customFormat="1" ht="66" hidden="1" customHeight="1" x14ac:dyDescent="0.2">
      <c r="A28" s="84">
        <v>3</v>
      </c>
      <c r="B28" s="64" t="s">
        <v>32</v>
      </c>
      <c r="C28" s="52"/>
      <c r="D28" s="53"/>
      <c r="E28" s="54"/>
      <c r="F28" s="54"/>
    </row>
    <row r="29" spans="1:7" s="14" customFormat="1" ht="51" hidden="1" x14ac:dyDescent="0.2">
      <c r="A29" s="8">
        <v>3.1</v>
      </c>
      <c r="B29" s="7" t="s">
        <v>22</v>
      </c>
      <c r="C29" s="10" t="s">
        <v>9</v>
      </c>
      <c r="D29" s="15">
        <v>115</v>
      </c>
      <c r="E29" s="12">
        <v>120</v>
      </c>
      <c r="F29" s="12">
        <f>+E29*D29</f>
        <v>13800</v>
      </c>
    </row>
    <row r="30" spans="1:7" s="14" customFormat="1" ht="12.75" hidden="1" x14ac:dyDescent="0.2">
      <c r="A30" s="8"/>
      <c r="B30" s="7"/>
      <c r="C30" s="10"/>
      <c r="D30" s="15"/>
      <c r="E30" s="12"/>
      <c r="F30" s="12">
        <f t="shared" ref="F30:F33" si="2">+E30*D30</f>
        <v>0</v>
      </c>
    </row>
    <row r="31" spans="1:7" s="14" customFormat="1" ht="51" hidden="1" x14ac:dyDescent="0.2">
      <c r="A31" s="8">
        <v>3.2</v>
      </c>
      <c r="B31" s="7" t="s">
        <v>60</v>
      </c>
      <c r="C31" s="10" t="s">
        <v>14</v>
      </c>
      <c r="D31" s="15">
        <v>1</v>
      </c>
      <c r="E31" s="12">
        <v>100000</v>
      </c>
      <c r="F31" s="12">
        <f t="shared" si="2"/>
        <v>100000</v>
      </c>
    </row>
    <row r="32" spans="1:7" s="14" customFormat="1" ht="12.75" hidden="1" x14ac:dyDescent="0.2">
      <c r="A32" s="8"/>
      <c r="B32" s="7"/>
      <c r="C32" s="10"/>
      <c r="D32" s="15"/>
      <c r="E32" s="12"/>
      <c r="F32" s="12">
        <f t="shared" si="2"/>
        <v>0</v>
      </c>
    </row>
    <row r="33" spans="1:7" s="14" customFormat="1" ht="33" hidden="1" customHeight="1" x14ac:dyDescent="0.2">
      <c r="A33" s="8">
        <v>3.3</v>
      </c>
      <c r="B33" s="7" t="s">
        <v>33</v>
      </c>
      <c r="C33" s="10" t="s">
        <v>9</v>
      </c>
      <c r="D33" s="15">
        <v>115</v>
      </c>
      <c r="E33" s="12">
        <v>50</v>
      </c>
      <c r="F33" s="12">
        <f t="shared" si="2"/>
        <v>5750</v>
      </c>
    </row>
    <row r="34" spans="1:7" s="14" customFormat="1" ht="12.75" hidden="1" x14ac:dyDescent="0.2">
      <c r="A34" s="8"/>
      <c r="B34" s="7"/>
      <c r="C34" s="10"/>
      <c r="D34" s="15"/>
      <c r="E34" s="12"/>
      <c r="F34" s="12"/>
    </row>
    <row r="35" spans="1:7" s="13" customFormat="1" ht="12.75" hidden="1" x14ac:dyDescent="0.2">
      <c r="A35" s="8"/>
      <c r="B35" s="9" t="s">
        <v>7</v>
      </c>
      <c r="C35" s="10"/>
      <c r="D35" s="11"/>
      <c r="E35" s="12"/>
      <c r="F35" s="16"/>
    </row>
    <row r="36" spans="1:7" s="14" customFormat="1" ht="13.5" thickBot="1" x14ac:dyDescent="0.25">
      <c r="A36" s="38"/>
      <c r="B36" s="35"/>
      <c r="C36" s="36"/>
      <c r="D36" s="39"/>
      <c r="E36" s="37"/>
      <c r="F36" s="37"/>
    </row>
    <row r="37" spans="1:7" s="1" customFormat="1" ht="22.5" customHeight="1" thickBot="1" x14ac:dyDescent="0.3">
      <c r="A37" s="55">
        <v>4</v>
      </c>
      <c r="B37" s="137" t="s">
        <v>94</v>
      </c>
      <c r="C37" s="137"/>
      <c r="D37" s="137"/>
      <c r="E37" s="137"/>
      <c r="F37" s="138"/>
      <c r="G37" s="6"/>
    </row>
    <row r="38" spans="1:7" s="14" customFormat="1" ht="42.75" customHeight="1" x14ac:dyDescent="0.2">
      <c r="A38" s="92">
        <v>4</v>
      </c>
      <c r="B38" s="64" t="s">
        <v>93</v>
      </c>
      <c r="C38" s="52"/>
      <c r="D38" s="53"/>
      <c r="E38" s="54"/>
      <c r="F38" s="93"/>
    </row>
    <row r="39" spans="1:7" s="14" customFormat="1" ht="12.75" x14ac:dyDescent="0.2">
      <c r="A39" s="74">
        <v>4.0999999999999996</v>
      </c>
      <c r="B39" s="7" t="s">
        <v>71</v>
      </c>
      <c r="C39" s="10" t="s">
        <v>14</v>
      </c>
      <c r="D39" s="15">
        <v>5</v>
      </c>
      <c r="E39" s="12"/>
      <c r="F39" s="75">
        <f>+E39*D39</f>
        <v>0</v>
      </c>
    </row>
    <row r="40" spans="1:7" s="14" customFormat="1" ht="12.75" x14ac:dyDescent="0.2">
      <c r="A40" s="74"/>
      <c r="B40" s="7" t="s">
        <v>72</v>
      </c>
      <c r="C40" s="10" t="s">
        <v>14</v>
      </c>
      <c r="D40" s="15">
        <v>3</v>
      </c>
      <c r="E40" s="12"/>
      <c r="F40" s="75">
        <f>+E40*D40</f>
        <v>0</v>
      </c>
    </row>
    <row r="41" spans="1:7" s="14" customFormat="1" ht="12.75" x14ac:dyDescent="0.2">
      <c r="A41" s="74"/>
      <c r="B41" s="7"/>
      <c r="C41" s="10"/>
      <c r="D41" s="15"/>
      <c r="E41" s="12"/>
      <c r="F41" s="75"/>
    </row>
    <row r="42" spans="1:7" s="14" customFormat="1" ht="38.25" x14ac:dyDescent="0.2">
      <c r="A42" s="74"/>
      <c r="B42" s="64" t="s">
        <v>96</v>
      </c>
      <c r="C42" s="10"/>
      <c r="D42" s="15"/>
      <c r="E42" s="12"/>
      <c r="F42" s="75"/>
    </row>
    <row r="43" spans="1:7" s="14" customFormat="1" ht="17.25" customHeight="1" x14ac:dyDescent="0.2">
      <c r="A43" s="74">
        <v>4.3</v>
      </c>
      <c r="B43" s="7" t="s">
        <v>95</v>
      </c>
      <c r="C43" s="10" t="s">
        <v>14</v>
      </c>
      <c r="D43" s="15">
        <v>1</v>
      </c>
      <c r="E43" s="12"/>
      <c r="F43" s="75">
        <f t="shared" ref="F43:F44" si="3">+E43*D43</f>
        <v>0</v>
      </c>
    </row>
    <row r="44" spans="1:7" s="14" customFormat="1" ht="38.25" x14ac:dyDescent="0.2">
      <c r="A44" s="74"/>
      <c r="B44" s="64" t="s">
        <v>97</v>
      </c>
      <c r="C44" s="10" t="s">
        <v>14</v>
      </c>
      <c r="D44" s="15">
        <v>1</v>
      </c>
      <c r="E44" s="12"/>
      <c r="F44" s="75">
        <f t="shared" si="3"/>
        <v>0</v>
      </c>
    </row>
    <row r="45" spans="1:7" s="13" customFormat="1" ht="13.5" thickBot="1" x14ac:dyDescent="0.25">
      <c r="A45" s="94"/>
      <c r="B45" s="95" t="s">
        <v>7</v>
      </c>
      <c r="C45" s="96"/>
      <c r="D45" s="97"/>
      <c r="E45" s="98"/>
      <c r="F45" s="99">
        <f>SUM(F39:F44)</f>
        <v>0</v>
      </c>
    </row>
    <row r="46" spans="1:7" s="14" customFormat="1" ht="12.75" hidden="1" x14ac:dyDescent="0.2">
      <c r="A46" s="38"/>
      <c r="B46" s="35"/>
      <c r="C46" s="36"/>
      <c r="D46" s="39"/>
      <c r="E46" s="37"/>
      <c r="F46" s="37"/>
    </row>
    <row r="47" spans="1:7" s="1" customFormat="1" ht="22.5" hidden="1" customHeight="1" thickBot="1" x14ac:dyDescent="0.3">
      <c r="A47" s="55">
        <v>5</v>
      </c>
      <c r="B47" s="137" t="s">
        <v>11</v>
      </c>
      <c r="C47" s="137"/>
      <c r="D47" s="137"/>
      <c r="E47" s="137"/>
      <c r="F47" s="138"/>
      <c r="G47" s="6"/>
    </row>
    <row r="48" spans="1:7" s="14" customFormat="1" ht="66" hidden="1" customHeight="1" x14ac:dyDescent="0.2">
      <c r="A48" s="84">
        <v>5</v>
      </c>
      <c r="B48" s="64"/>
      <c r="C48" s="52"/>
      <c r="D48" s="53"/>
      <c r="E48" s="54"/>
      <c r="F48" s="54"/>
    </row>
    <row r="49" spans="1:7" s="14" customFormat="1" ht="12.75" hidden="1" x14ac:dyDescent="0.2">
      <c r="A49" s="8">
        <v>5.0999999999999996</v>
      </c>
      <c r="B49" s="7"/>
      <c r="C49" s="10"/>
      <c r="D49" s="15"/>
      <c r="E49" s="12"/>
      <c r="F49" s="12">
        <f>+E49*D49</f>
        <v>0</v>
      </c>
    </row>
    <row r="50" spans="1:7" s="14" customFormat="1" ht="12.75" hidden="1" x14ac:dyDescent="0.2">
      <c r="A50" s="8"/>
      <c r="B50" s="7"/>
      <c r="C50" s="10"/>
      <c r="D50" s="15"/>
      <c r="E50" s="12"/>
      <c r="F50" s="12"/>
    </row>
    <row r="51" spans="1:7" s="14" customFormat="1" ht="12.75" hidden="1" x14ac:dyDescent="0.2">
      <c r="A51" s="8">
        <v>5.2</v>
      </c>
      <c r="B51" s="7"/>
      <c r="C51" s="10"/>
      <c r="D51" s="15"/>
      <c r="E51" s="12"/>
      <c r="F51" s="12">
        <f t="shared" ref="F51:F53" si="4">+E51*D51</f>
        <v>0</v>
      </c>
    </row>
    <row r="52" spans="1:7" s="14" customFormat="1" ht="12.75" hidden="1" x14ac:dyDescent="0.2">
      <c r="A52" s="8"/>
      <c r="B52" s="7"/>
      <c r="C52" s="10"/>
      <c r="D52" s="15"/>
      <c r="E52" s="12"/>
      <c r="F52" s="12"/>
    </row>
    <row r="53" spans="1:7" s="14" customFormat="1" ht="33" hidden="1" customHeight="1" x14ac:dyDescent="0.2">
      <c r="A53" s="8">
        <v>5.3</v>
      </c>
      <c r="B53" s="7"/>
      <c r="C53" s="10"/>
      <c r="D53" s="15"/>
      <c r="E53" s="12"/>
      <c r="F53" s="12">
        <f t="shared" si="4"/>
        <v>0</v>
      </c>
    </row>
    <row r="54" spans="1:7" s="14" customFormat="1" ht="12.75" hidden="1" x14ac:dyDescent="0.2">
      <c r="A54" s="8"/>
      <c r="B54" s="7"/>
      <c r="C54" s="10"/>
      <c r="D54" s="15"/>
      <c r="E54" s="12"/>
      <c r="F54" s="12"/>
    </row>
    <row r="55" spans="1:7" s="13" customFormat="1" ht="12.75" hidden="1" x14ac:dyDescent="0.2">
      <c r="A55" s="8"/>
      <c r="B55" s="9" t="s">
        <v>7</v>
      </c>
      <c r="C55" s="10"/>
      <c r="D55" s="11"/>
      <c r="E55" s="12"/>
      <c r="F55" s="16"/>
      <c r="G55" s="13" t="e">
        <f>+F55/D53</f>
        <v>#DIV/0!</v>
      </c>
    </row>
    <row r="56" spans="1:7" s="14" customFormat="1" ht="12.75" hidden="1" x14ac:dyDescent="0.2">
      <c r="A56" s="38"/>
      <c r="B56" s="35"/>
      <c r="C56" s="36"/>
      <c r="D56" s="39"/>
      <c r="E56" s="37"/>
      <c r="F56" s="37"/>
    </row>
    <row r="57" spans="1:7" s="1" customFormat="1" ht="22.5" hidden="1" customHeight="1" thickBot="1" x14ac:dyDescent="0.3">
      <c r="A57" s="55">
        <v>5</v>
      </c>
      <c r="B57" s="137" t="s">
        <v>58</v>
      </c>
      <c r="C57" s="137"/>
      <c r="D57" s="137"/>
      <c r="E57" s="137"/>
      <c r="F57" s="138"/>
      <c r="G57" s="6"/>
    </row>
    <row r="58" spans="1:7" s="14" customFormat="1" ht="66" hidden="1" customHeight="1" x14ac:dyDescent="0.2">
      <c r="A58" s="84">
        <v>5</v>
      </c>
      <c r="B58" s="64" t="s">
        <v>59</v>
      </c>
      <c r="C58" s="52"/>
      <c r="D58" s="53"/>
      <c r="E58" s="54"/>
      <c r="F58" s="54"/>
    </row>
    <row r="59" spans="1:7" s="14" customFormat="1" ht="51" hidden="1" x14ac:dyDescent="0.2">
      <c r="A59" s="8">
        <v>5.0999999999999996</v>
      </c>
      <c r="B59" s="7" t="s">
        <v>22</v>
      </c>
      <c r="C59" s="10" t="s">
        <v>9</v>
      </c>
      <c r="D59" s="15">
        <v>120</v>
      </c>
      <c r="E59" s="12">
        <v>120</v>
      </c>
      <c r="F59" s="12">
        <f>+E59*D59</f>
        <v>14400</v>
      </c>
    </row>
    <row r="60" spans="1:7" s="14" customFormat="1" ht="12.75" hidden="1" x14ac:dyDescent="0.2">
      <c r="A60" s="8"/>
      <c r="B60" s="7"/>
      <c r="C60" s="10"/>
      <c r="D60" s="15"/>
      <c r="E60" s="12"/>
      <c r="F60" s="12"/>
    </row>
    <row r="61" spans="1:7" s="14" customFormat="1" ht="51" hidden="1" x14ac:dyDescent="0.2">
      <c r="A61" s="8">
        <v>5.2</v>
      </c>
      <c r="B61" s="7" t="s">
        <v>61</v>
      </c>
      <c r="C61" s="10" t="s">
        <v>14</v>
      </c>
      <c r="D61" s="15">
        <v>4</v>
      </c>
      <c r="E61" s="12">
        <v>30000</v>
      </c>
      <c r="F61" s="12">
        <f t="shared" ref="F61" si="5">+E61*D61</f>
        <v>120000</v>
      </c>
    </row>
    <row r="62" spans="1:7" s="14" customFormat="1" ht="12.75" hidden="1" x14ac:dyDescent="0.2">
      <c r="A62" s="8"/>
      <c r="B62" s="7"/>
      <c r="C62" s="10"/>
      <c r="D62" s="15"/>
      <c r="E62" s="12"/>
      <c r="F62" s="12"/>
    </row>
    <row r="63" spans="1:7" s="14" customFormat="1" ht="33" hidden="1" customHeight="1" x14ac:dyDescent="0.2">
      <c r="A63" s="8">
        <v>5.3</v>
      </c>
      <c r="B63" s="7" t="s">
        <v>15</v>
      </c>
      <c r="C63" s="10" t="s">
        <v>9</v>
      </c>
      <c r="D63" s="15">
        <v>120</v>
      </c>
      <c r="E63" s="12">
        <v>50</v>
      </c>
      <c r="F63" s="12">
        <f t="shared" ref="F63" si="6">+E63*D63</f>
        <v>6000</v>
      </c>
    </row>
    <row r="64" spans="1:7" s="14" customFormat="1" ht="12.75" hidden="1" x14ac:dyDescent="0.2">
      <c r="A64" s="8"/>
      <c r="B64" s="7"/>
      <c r="C64" s="10"/>
      <c r="D64" s="15"/>
      <c r="E64" s="12"/>
      <c r="F64" s="12"/>
    </row>
    <row r="65" spans="1:6" s="13" customFormat="1" ht="12.75" hidden="1" x14ac:dyDescent="0.2">
      <c r="A65" s="8"/>
      <c r="B65" s="9" t="s">
        <v>7</v>
      </c>
      <c r="C65" s="10"/>
      <c r="D65" s="11"/>
      <c r="E65" s="12"/>
      <c r="F65" s="16"/>
    </row>
    <row r="66" spans="1:6" s="14" customFormat="1" ht="13.5" thickBot="1" x14ac:dyDescent="0.25">
      <c r="A66" s="38"/>
      <c r="B66" s="35"/>
      <c r="C66" s="36"/>
      <c r="D66" s="39"/>
      <c r="E66" s="37"/>
      <c r="F66" s="37"/>
    </row>
    <row r="67" spans="1:6" s="83" customFormat="1" ht="16.5" thickBot="1" x14ac:dyDescent="0.25">
      <c r="A67" s="85"/>
      <c r="B67" s="86" t="s">
        <v>12</v>
      </c>
      <c r="C67" s="87"/>
      <c r="D67" s="88"/>
      <c r="E67" s="89"/>
      <c r="F67" s="90">
        <f>+F55+F45+F35+F25+F17+F65</f>
        <v>0</v>
      </c>
    </row>
  </sheetData>
  <mergeCells count="17">
    <mergeCell ref="A2:B2"/>
    <mergeCell ref="C2:F2"/>
    <mergeCell ref="A3:D3"/>
    <mergeCell ref="E3:F3"/>
    <mergeCell ref="A4:D4"/>
    <mergeCell ref="E4:F4"/>
    <mergeCell ref="B57:F57"/>
    <mergeCell ref="A5:D5"/>
    <mergeCell ref="E5:F5"/>
    <mergeCell ref="E6:F6"/>
    <mergeCell ref="A7:D7"/>
    <mergeCell ref="E7:F7"/>
    <mergeCell ref="B10:F10"/>
    <mergeCell ref="B19:F19"/>
    <mergeCell ref="B27:F27"/>
    <mergeCell ref="B37:F37"/>
    <mergeCell ref="B47:F4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6571E-6770-4012-9199-CFE00B4CF056}">
  <dimension ref="A1:H86"/>
  <sheetViews>
    <sheetView topLeftCell="A2" workbookViewId="0">
      <selection activeCell="D17" sqref="D16:D17"/>
    </sheetView>
  </sheetViews>
  <sheetFormatPr defaultRowHeight="15" x14ac:dyDescent="0.25"/>
  <cols>
    <col min="1" max="1" width="5.7109375" customWidth="1"/>
    <col min="2" max="2" width="50.7109375" customWidth="1"/>
    <col min="3" max="3" width="10.7109375" customWidth="1"/>
    <col min="4" max="4" width="12.28515625" customWidth="1"/>
    <col min="5" max="5" width="15.7109375" customWidth="1"/>
    <col min="6" max="6" width="20.7109375" customWidth="1"/>
  </cols>
  <sheetData>
    <row r="1" spans="1:7" ht="15.75" thickBot="1" x14ac:dyDescent="0.3"/>
    <row r="2" spans="1:7" s="1" customFormat="1" ht="117.75" customHeight="1" thickBot="1" x14ac:dyDescent="0.3">
      <c r="A2" s="141" t="s">
        <v>52</v>
      </c>
      <c r="B2" s="142"/>
      <c r="C2" s="143" t="s">
        <v>53</v>
      </c>
      <c r="D2" s="144"/>
      <c r="E2" s="144"/>
      <c r="F2" s="145"/>
    </row>
    <row r="3" spans="1:7" s="1" customFormat="1" ht="15" customHeight="1" x14ac:dyDescent="0.25">
      <c r="A3" s="130" t="s">
        <v>51</v>
      </c>
      <c r="B3" s="131"/>
      <c r="C3" s="131"/>
      <c r="D3" s="132"/>
      <c r="E3" s="133"/>
      <c r="F3" s="134"/>
    </row>
    <row r="4" spans="1:7" s="42" customFormat="1" ht="15" customHeight="1" x14ac:dyDescent="0.25">
      <c r="A4" s="112" t="s">
        <v>108</v>
      </c>
      <c r="B4" s="113"/>
      <c r="C4" s="112"/>
      <c r="D4" s="113"/>
      <c r="E4" s="135" t="s">
        <v>54</v>
      </c>
      <c r="F4" s="136"/>
    </row>
    <row r="5" spans="1:7" s="1" customFormat="1" ht="15" customHeight="1" x14ac:dyDescent="0.25">
      <c r="A5" s="123" t="s">
        <v>212</v>
      </c>
      <c r="B5" s="147"/>
      <c r="C5" s="49"/>
      <c r="D5" s="46"/>
      <c r="E5" s="139"/>
      <c r="F5" s="140"/>
    </row>
    <row r="6" spans="1:7" s="1" customFormat="1" ht="15" customHeight="1" x14ac:dyDescent="0.25">
      <c r="A6" s="114" t="s">
        <v>65</v>
      </c>
      <c r="B6" s="115"/>
      <c r="C6" s="114"/>
      <c r="D6" s="115"/>
      <c r="E6" s="118" t="s">
        <v>110</v>
      </c>
      <c r="F6" s="119"/>
    </row>
    <row r="7" spans="1:7" s="1" customFormat="1" ht="15" customHeight="1" thickBot="1" x14ac:dyDescent="0.3">
      <c r="A7" s="120"/>
      <c r="B7" s="121"/>
      <c r="C7" s="121"/>
      <c r="D7" s="122"/>
      <c r="E7" s="110"/>
      <c r="F7" s="111"/>
    </row>
    <row r="8" spans="1:7" s="5" customFormat="1" ht="13.5" thickBot="1" x14ac:dyDescent="0.25">
      <c r="A8" s="56"/>
      <c r="B8" s="57"/>
      <c r="C8" s="57"/>
      <c r="D8" s="57"/>
      <c r="E8" s="17"/>
      <c r="F8" s="17"/>
    </row>
    <row r="9" spans="1:7" s="1" customFormat="1" ht="36" customHeight="1" thickBot="1" x14ac:dyDescent="0.3">
      <c r="A9" s="58" t="s">
        <v>0</v>
      </c>
      <c r="B9" s="59" t="s">
        <v>1</v>
      </c>
      <c r="C9" s="60" t="s">
        <v>2</v>
      </c>
      <c r="D9" s="60" t="s">
        <v>3</v>
      </c>
      <c r="E9" s="61" t="s">
        <v>4</v>
      </c>
      <c r="F9" s="62" t="s">
        <v>5</v>
      </c>
    </row>
    <row r="10" spans="1:7" s="1" customFormat="1" ht="22.5" customHeight="1" thickBot="1" x14ac:dyDescent="0.3">
      <c r="A10" s="55">
        <v>1</v>
      </c>
      <c r="B10" s="137" t="s">
        <v>110</v>
      </c>
      <c r="C10" s="137"/>
      <c r="D10" s="137"/>
      <c r="E10" s="137"/>
      <c r="F10" s="138"/>
      <c r="G10" s="6"/>
    </row>
    <row r="11" spans="1:7" s="14" customFormat="1" ht="26.25" customHeight="1" x14ac:dyDescent="0.2">
      <c r="A11" s="105" t="s">
        <v>111</v>
      </c>
      <c r="B11" s="67" t="s">
        <v>112</v>
      </c>
      <c r="C11" s="68"/>
      <c r="D11" s="69"/>
      <c r="E11" s="70"/>
      <c r="F11" s="104"/>
    </row>
    <row r="12" spans="1:7" s="14" customFormat="1" ht="32.25" customHeight="1" x14ac:dyDescent="0.2">
      <c r="A12" s="74" t="s">
        <v>113</v>
      </c>
      <c r="B12" s="7" t="s">
        <v>114</v>
      </c>
      <c r="C12" s="10" t="s">
        <v>115</v>
      </c>
      <c r="D12" s="11">
        <v>20</v>
      </c>
      <c r="E12" s="12"/>
      <c r="F12" s="75">
        <f t="shared" ref="F12:F78" si="0">+E12*D12</f>
        <v>0</v>
      </c>
    </row>
    <row r="13" spans="1:7" s="14" customFormat="1" ht="32.25" customHeight="1" x14ac:dyDescent="0.2">
      <c r="A13" s="74" t="s">
        <v>116</v>
      </c>
      <c r="B13" s="7" t="s">
        <v>117</v>
      </c>
      <c r="C13" s="10" t="s">
        <v>9</v>
      </c>
      <c r="D13" s="11">
        <v>35</v>
      </c>
      <c r="E13" s="12"/>
      <c r="F13" s="75">
        <f t="shared" si="0"/>
        <v>0</v>
      </c>
    </row>
    <row r="14" spans="1:7" s="14" customFormat="1" ht="47.25" customHeight="1" x14ac:dyDescent="0.2">
      <c r="A14" s="74" t="s">
        <v>118</v>
      </c>
      <c r="B14" s="7" t="s">
        <v>119</v>
      </c>
      <c r="C14" s="10" t="s">
        <v>115</v>
      </c>
      <c r="D14" s="11">
        <v>1.8</v>
      </c>
      <c r="E14" s="12"/>
      <c r="F14" s="75">
        <f t="shared" si="0"/>
        <v>0</v>
      </c>
    </row>
    <row r="15" spans="1:7" s="14" customFormat="1" ht="63" customHeight="1" x14ac:dyDescent="0.2">
      <c r="A15" s="74" t="s">
        <v>120</v>
      </c>
      <c r="B15" s="7" t="s">
        <v>121</v>
      </c>
      <c r="C15" s="10" t="s">
        <v>115</v>
      </c>
      <c r="D15" s="11">
        <f>(0.8*0.8*0.3)*6</f>
        <v>1.1520000000000001</v>
      </c>
      <c r="E15" s="12"/>
      <c r="F15" s="75">
        <f t="shared" si="0"/>
        <v>0</v>
      </c>
    </row>
    <row r="16" spans="1:7" s="14" customFormat="1" ht="42" customHeight="1" x14ac:dyDescent="0.2">
      <c r="A16" s="74" t="s">
        <v>122</v>
      </c>
      <c r="B16" s="7" t="s">
        <v>123</v>
      </c>
      <c r="C16" s="10" t="s">
        <v>115</v>
      </c>
      <c r="D16" s="11">
        <f>0.6*0.2*16</f>
        <v>1.92</v>
      </c>
      <c r="E16" s="12"/>
      <c r="F16" s="75">
        <f t="shared" si="0"/>
        <v>0</v>
      </c>
    </row>
    <row r="17" spans="1:6" s="14" customFormat="1" ht="48" customHeight="1" x14ac:dyDescent="0.2">
      <c r="A17" s="74" t="s">
        <v>124</v>
      </c>
      <c r="B17" s="7" t="s">
        <v>125</v>
      </c>
      <c r="C17" s="10" t="s">
        <v>9</v>
      </c>
      <c r="D17" s="11">
        <v>13.4</v>
      </c>
      <c r="E17" s="12"/>
      <c r="F17" s="75">
        <f t="shared" si="0"/>
        <v>0</v>
      </c>
    </row>
    <row r="18" spans="1:6" s="14" customFormat="1" ht="69.75" customHeight="1" x14ac:dyDescent="0.2">
      <c r="A18" s="74" t="s">
        <v>126</v>
      </c>
      <c r="B18" s="7" t="s">
        <v>127</v>
      </c>
      <c r="C18" s="10" t="s">
        <v>115</v>
      </c>
      <c r="D18" s="11">
        <f>16*0.3*0.2</f>
        <v>0.96</v>
      </c>
      <c r="E18" s="12"/>
      <c r="F18" s="75">
        <f t="shared" si="0"/>
        <v>0</v>
      </c>
    </row>
    <row r="19" spans="1:6" s="14" customFormat="1" ht="48.75" customHeight="1" x14ac:dyDescent="0.2">
      <c r="A19" s="74" t="s">
        <v>128</v>
      </c>
      <c r="B19" s="7" t="s">
        <v>129</v>
      </c>
      <c r="C19" s="10" t="s">
        <v>115</v>
      </c>
      <c r="D19" s="11">
        <f>5.5*2.5*0.6</f>
        <v>8.25</v>
      </c>
      <c r="E19" s="12"/>
      <c r="F19" s="75">
        <f t="shared" si="0"/>
        <v>0</v>
      </c>
    </row>
    <row r="20" spans="1:6" s="14" customFormat="1" ht="59.25" customHeight="1" x14ac:dyDescent="0.2">
      <c r="A20" s="74" t="s">
        <v>130</v>
      </c>
      <c r="B20" s="7" t="s">
        <v>131</v>
      </c>
      <c r="C20" s="10" t="s">
        <v>115</v>
      </c>
      <c r="D20" s="11">
        <v>5.4</v>
      </c>
      <c r="E20" s="12"/>
      <c r="F20" s="75">
        <f t="shared" si="0"/>
        <v>0</v>
      </c>
    </row>
    <row r="21" spans="1:6" s="14" customFormat="1" ht="15" customHeight="1" thickBot="1" x14ac:dyDescent="0.25">
      <c r="A21" s="94"/>
      <c r="B21" s="95" t="s">
        <v>7</v>
      </c>
      <c r="C21" s="96"/>
      <c r="D21" s="97"/>
      <c r="E21" s="98"/>
      <c r="F21" s="99">
        <f>SUM(F12:F20)</f>
        <v>0</v>
      </c>
    </row>
    <row r="22" spans="1:6" s="14" customFormat="1" ht="15" customHeight="1" thickBot="1" x14ac:dyDescent="0.25">
      <c r="A22" s="38"/>
      <c r="B22" s="35"/>
      <c r="C22" s="36"/>
      <c r="D22" s="39"/>
      <c r="E22" s="37"/>
      <c r="F22" s="37"/>
    </row>
    <row r="23" spans="1:6" s="14" customFormat="1" ht="12.75" x14ac:dyDescent="0.2">
      <c r="A23" s="105" t="s">
        <v>132</v>
      </c>
      <c r="B23" s="67" t="s">
        <v>133</v>
      </c>
      <c r="C23" s="68"/>
      <c r="D23" s="106"/>
      <c r="E23" s="70"/>
      <c r="F23" s="104"/>
    </row>
    <row r="24" spans="1:6" s="14" customFormat="1" ht="66.75" customHeight="1" x14ac:dyDescent="0.2">
      <c r="A24" s="74" t="s">
        <v>134</v>
      </c>
      <c r="B24" s="7" t="s">
        <v>135</v>
      </c>
      <c r="C24" s="10" t="s">
        <v>115</v>
      </c>
      <c r="D24" s="15">
        <f>0.2*0.3*3*6</f>
        <v>1.08</v>
      </c>
      <c r="E24" s="12"/>
      <c r="F24" s="75">
        <f t="shared" si="0"/>
        <v>0</v>
      </c>
    </row>
    <row r="25" spans="1:6" s="14" customFormat="1" ht="53.25" customHeight="1" x14ac:dyDescent="0.2">
      <c r="A25" s="74" t="s">
        <v>136</v>
      </c>
      <c r="B25" s="7" t="s">
        <v>137</v>
      </c>
      <c r="C25" s="10" t="s">
        <v>115</v>
      </c>
      <c r="D25" s="15">
        <f>16*0.2*0.4</f>
        <v>1.2800000000000002</v>
      </c>
      <c r="E25" s="12"/>
      <c r="F25" s="75">
        <f t="shared" si="0"/>
        <v>0</v>
      </c>
    </row>
    <row r="26" spans="1:6" s="14" customFormat="1" ht="31.5" customHeight="1" x14ac:dyDescent="0.2">
      <c r="A26" s="74" t="s">
        <v>138</v>
      </c>
      <c r="B26" s="7" t="s">
        <v>199</v>
      </c>
      <c r="C26" s="10" t="s">
        <v>9</v>
      </c>
      <c r="D26" s="15">
        <f>18.5*3</f>
        <v>55.5</v>
      </c>
      <c r="E26" s="12"/>
      <c r="F26" s="75">
        <f t="shared" si="0"/>
        <v>0</v>
      </c>
    </row>
    <row r="27" spans="1:6" s="14" customFormat="1" ht="18.75" customHeight="1" x14ac:dyDescent="0.2">
      <c r="A27" s="74" t="s">
        <v>139</v>
      </c>
      <c r="B27" s="7" t="s">
        <v>140</v>
      </c>
      <c r="C27" s="10" t="s">
        <v>9</v>
      </c>
      <c r="D27" s="15">
        <v>2</v>
      </c>
      <c r="E27" s="12"/>
      <c r="F27" s="75">
        <f t="shared" si="0"/>
        <v>0</v>
      </c>
    </row>
    <row r="28" spans="1:6" s="14" customFormat="1" ht="25.5" x14ac:dyDescent="0.2">
      <c r="A28" s="74" t="s">
        <v>141</v>
      </c>
      <c r="B28" s="7" t="s">
        <v>197</v>
      </c>
      <c r="C28" s="10" t="s">
        <v>10</v>
      </c>
      <c r="D28" s="15">
        <v>1</v>
      </c>
      <c r="E28" s="12"/>
      <c r="F28" s="75">
        <f t="shared" si="0"/>
        <v>0</v>
      </c>
    </row>
    <row r="29" spans="1:6" s="14" customFormat="1" ht="13.5" thickBot="1" x14ac:dyDescent="0.25">
      <c r="A29" s="94"/>
      <c r="B29" s="95" t="s">
        <v>7</v>
      </c>
      <c r="C29" s="96"/>
      <c r="D29" s="107"/>
      <c r="E29" s="98"/>
      <c r="F29" s="99">
        <f>SUM(F24:F28)</f>
        <v>0</v>
      </c>
    </row>
    <row r="30" spans="1:6" s="14" customFormat="1" ht="15" customHeight="1" thickBot="1" x14ac:dyDescent="0.25">
      <c r="A30" s="38"/>
      <c r="B30" s="35"/>
      <c r="C30" s="36"/>
      <c r="D30" s="39"/>
      <c r="E30" s="37"/>
      <c r="F30" s="37"/>
    </row>
    <row r="31" spans="1:6" s="14" customFormat="1" ht="12.75" x14ac:dyDescent="0.2">
      <c r="A31" s="105">
        <v>1.3</v>
      </c>
      <c r="B31" s="67" t="s">
        <v>142</v>
      </c>
      <c r="C31" s="68"/>
      <c r="D31" s="106"/>
      <c r="E31" s="70"/>
      <c r="F31" s="104"/>
    </row>
    <row r="32" spans="1:6" s="14" customFormat="1" ht="38.25" x14ac:dyDescent="0.2">
      <c r="A32" s="74" t="s">
        <v>143</v>
      </c>
      <c r="B32" s="7" t="s">
        <v>198</v>
      </c>
      <c r="C32" s="10" t="s">
        <v>9</v>
      </c>
      <c r="D32" s="15">
        <f>4.3*6.5*0.12</f>
        <v>3.3539999999999996</v>
      </c>
      <c r="E32" s="12"/>
      <c r="F32" s="75">
        <f t="shared" si="0"/>
        <v>0</v>
      </c>
    </row>
    <row r="33" spans="1:8" s="14" customFormat="1" ht="51" x14ac:dyDescent="0.2">
      <c r="A33" s="74" t="s">
        <v>144</v>
      </c>
      <c r="B33" s="7" t="s">
        <v>200</v>
      </c>
      <c r="C33" s="10" t="s">
        <v>9</v>
      </c>
      <c r="D33" s="15">
        <v>11.5</v>
      </c>
      <c r="E33" s="12"/>
      <c r="F33" s="75">
        <f t="shared" si="0"/>
        <v>0</v>
      </c>
    </row>
    <row r="34" spans="1:8" s="14" customFormat="1" ht="25.5" x14ac:dyDescent="0.2">
      <c r="A34" s="74" t="s">
        <v>145</v>
      </c>
      <c r="B34" s="7" t="s">
        <v>146</v>
      </c>
      <c r="C34" s="10" t="s">
        <v>34</v>
      </c>
      <c r="D34" s="15">
        <v>22</v>
      </c>
      <c r="E34" s="12"/>
      <c r="F34" s="75">
        <f t="shared" si="0"/>
        <v>0</v>
      </c>
    </row>
    <row r="35" spans="1:8" s="14" customFormat="1" ht="25.5" x14ac:dyDescent="0.2">
      <c r="A35" s="74" t="s">
        <v>147</v>
      </c>
      <c r="B35" s="7" t="s">
        <v>201</v>
      </c>
      <c r="C35" s="10" t="s">
        <v>34</v>
      </c>
      <c r="D35" s="15">
        <v>6</v>
      </c>
      <c r="E35" s="12"/>
      <c r="F35" s="75">
        <f t="shared" si="0"/>
        <v>0</v>
      </c>
    </row>
    <row r="36" spans="1:8" s="14" customFormat="1" ht="13.5" thickBot="1" x14ac:dyDescent="0.25">
      <c r="A36" s="94"/>
      <c r="B36" s="95" t="s">
        <v>7</v>
      </c>
      <c r="C36" s="96"/>
      <c r="D36" s="107"/>
      <c r="E36" s="98"/>
      <c r="F36" s="99">
        <f>SUM(F32:F35)</f>
        <v>0</v>
      </c>
    </row>
    <row r="37" spans="1:8" s="14" customFormat="1" ht="15" customHeight="1" thickBot="1" x14ac:dyDescent="0.25">
      <c r="A37" s="38"/>
      <c r="B37" s="35"/>
      <c r="C37" s="36"/>
      <c r="D37" s="39"/>
      <c r="E37" s="37"/>
      <c r="F37" s="37"/>
    </row>
    <row r="38" spans="1:8" s="14" customFormat="1" ht="12.75" x14ac:dyDescent="0.2">
      <c r="A38" s="105">
        <v>1.4</v>
      </c>
      <c r="B38" s="67" t="s">
        <v>148</v>
      </c>
      <c r="C38" s="68"/>
      <c r="D38" s="106"/>
      <c r="E38" s="70"/>
      <c r="F38" s="104"/>
    </row>
    <row r="39" spans="1:8" s="14" customFormat="1" ht="25.5" x14ac:dyDescent="0.2">
      <c r="A39" s="74" t="s">
        <v>149</v>
      </c>
      <c r="B39" s="7" t="s">
        <v>150</v>
      </c>
      <c r="C39" s="10"/>
      <c r="D39" s="15"/>
      <c r="E39" s="12"/>
      <c r="F39" s="75"/>
    </row>
    <row r="40" spans="1:8" s="14" customFormat="1" ht="12.75" x14ac:dyDescent="0.2">
      <c r="A40" s="74"/>
      <c r="B40" s="7" t="s">
        <v>151</v>
      </c>
      <c r="C40" s="10" t="s">
        <v>14</v>
      </c>
      <c r="D40" s="15">
        <v>1</v>
      </c>
      <c r="E40" s="12"/>
      <c r="F40" s="75">
        <f t="shared" si="0"/>
        <v>0</v>
      </c>
    </row>
    <row r="41" spans="1:8" s="14" customFormat="1" ht="12.75" x14ac:dyDescent="0.2">
      <c r="A41" s="74"/>
      <c r="B41" s="7" t="s">
        <v>152</v>
      </c>
      <c r="C41" s="10" t="s">
        <v>14</v>
      </c>
      <c r="D41" s="15">
        <v>1</v>
      </c>
      <c r="E41" s="12"/>
      <c r="F41" s="75">
        <f t="shared" si="0"/>
        <v>0</v>
      </c>
    </row>
    <row r="42" spans="1:8" s="14" customFormat="1" ht="25.5" x14ac:dyDescent="0.2">
      <c r="A42" s="74" t="s">
        <v>153</v>
      </c>
      <c r="B42" s="7" t="s">
        <v>154</v>
      </c>
      <c r="C42" s="10"/>
      <c r="D42" s="15"/>
      <c r="E42" s="12"/>
      <c r="F42" s="75"/>
      <c r="H42" s="14" t="s">
        <v>210</v>
      </c>
    </row>
    <row r="43" spans="1:8" s="14" customFormat="1" ht="12.75" x14ac:dyDescent="0.2">
      <c r="A43" s="74"/>
      <c r="B43" s="7" t="s">
        <v>202</v>
      </c>
      <c r="C43" s="10" t="s">
        <v>14</v>
      </c>
      <c r="D43" s="15">
        <v>1</v>
      </c>
      <c r="E43" s="12"/>
      <c r="F43" s="75">
        <f t="shared" si="0"/>
        <v>0</v>
      </c>
    </row>
    <row r="44" spans="1:8" s="14" customFormat="1" ht="12.75" x14ac:dyDescent="0.2">
      <c r="A44" s="74"/>
      <c r="B44" s="7" t="s">
        <v>203</v>
      </c>
      <c r="C44" s="10" t="s">
        <v>14</v>
      </c>
      <c r="D44" s="15">
        <v>3</v>
      </c>
      <c r="E44" s="12"/>
      <c r="F44" s="75">
        <f t="shared" si="0"/>
        <v>0</v>
      </c>
    </row>
    <row r="45" spans="1:8" s="14" customFormat="1" ht="12.75" x14ac:dyDescent="0.2">
      <c r="A45" s="74"/>
      <c r="B45" s="7" t="s">
        <v>204</v>
      </c>
      <c r="C45" s="10" t="s">
        <v>14</v>
      </c>
      <c r="D45" s="15">
        <v>1</v>
      </c>
      <c r="E45" s="12"/>
      <c r="F45" s="75">
        <f t="shared" si="0"/>
        <v>0</v>
      </c>
    </row>
    <row r="46" spans="1:8" s="14" customFormat="1" ht="13.5" thickBot="1" x14ac:dyDescent="0.25">
      <c r="A46" s="94"/>
      <c r="B46" s="95" t="s">
        <v>7</v>
      </c>
      <c r="C46" s="96"/>
      <c r="D46" s="107"/>
      <c r="E46" s="98"/>
      <c r="F46" s="99">
        <f>SUM(F39:F45)</f>
        <v>0</v>
      </c>
    </row>
    <row r="47" spans="1:8" s="14" customFormat="1" ht="15" customHeight="1" thickBot="1" x14ac:dyDescent="0.25">
      <c r="A47" s="38"/>
      <c r="B47" s="35"/>
      <c r="C47" s="36"/>
      <c r="D47" s="39"/>
      <c r="E47" s="37"/>
      <c r="F47" s="37"/>
    </row>
    <row r="48" spans="1:8" s="14" customFormat="1" ht="12.75" x14ac:dyDescent="0.2">
      <c r="A48" s="105">
        <v>1.5</v>
      </c>
      <c r="B48" s="67" t="s">
        <v>155</v>
      </c>
      <c r="C48" s="68"/>
      <c r="D48" s="106"/>
      <c r="E48" s="70"/>
      <c r="F48" s="104"/>
    </row>
    <row r="49" spans="1:6" s="14" customFormat="1" ht="25.5" x14ac:dyDescent="0.2">
      <c r="A49" s="74" t="s">
        <v>156</v>
      </c>
      <c r="B49" s="7" t="s">
        <v>157</v>
      </c>
      <c r="C49" s="10" t="s">
        <v>9</v>
      </c>
      <c r="D49" s="15">
        <v>12.9</v>
      </c>
      <c r="E49" s="12"/>
      <c r="F49" s="75">
        <f t="shared" si="0"/>
        <v>0</v>
      </c>
    </row>
    <row r="50" spans="1:6" s="14" customFormat="1" ht="50.25" customHeight="1" x14ac:dyDescent="0.2">
      <c r="A50" s="74" t="s">
        <v>158</v>
      </c>
      <c r="B50" s="7" t="s">
        <v>206</v>
      </c>
      <c r="C50" s="10" t="s">
        <v>9</v>
      </c>
      <c r="D50" s="15">
        <v>12.9</v>
      </c>
      <c r="E50" s="12"/>
      <c r="F50" s="75">
        <f t="shared" si="0"/>
        <v>0</v>
      </c>
    </row>
    <row r="51" spans="1:6" s="14" customFormat="1" ht="25.5" x14ac:dyDescent="0.2">
      <c r="A51" s="74" t="s">
        <v>159</v>
      </c>
      <c r="B51" s="7" t="s">
        <v>160</v>
      </c>
      <c r="C51" s="10" t="s">
        <v>9</v>
      </c>
      <c r="D51" s="15">
        <v>95</v>
      </c>
      <c r="E51" s="12"/>
      <c r="F51" s="75">
        <f t="shared" si="0"/>
        <v>0</v>
      </c>
    </row>
    <row r="52" spans="1:6" s="14" customFormat="1" ht="42" customHeight="1" x14ac:dyDescent="0.2">
      <c r="A52" s="74" t="s">
        <v>161</v>
      </c>
      <c r="B52" s="7" t="s">
        <v>162</v>
      </c>
      <c r="C52" s="10" t="s">
        <v>9</v>
      </c>
      <c r="D52" s="15">
        <v>11.5</v>
      </c>
      <c r="E52" s="12"/>
      <c r="F52" s="75">
        <f t="shared" si="0"/>
        <v>0</v>
      </c>
    </row>
    <row r="53" spans="1:6" s="14" customFormat="1" ht="36.75" customHeight="1" x14ac:dyDescent="0.2">
      <c r="A53" s="74" t="s">
        <v>163</v>
      </c>
      <c r="B53" s="7" t="s">
        <v>205</v>
      </c>
      <c r="C53" s="10" t="s">
        <v>14</v>
      </c>
      <c r="D53" s="15">
        <v>1</v>
      </c>
      <c r="E53" s="12"/>
      <c r="F53" s="75">
        <f>+E53*D53</f>
        <v>0</v>
      </c>
    </row>
    <row r="54" spans="1:6" s="14" customFormat="1" ht="18" customHeight="1" thickBot="1" x14ac:dyDescent="0.25">
      <c r="A54" s="94"/>
      <c r="B54" s="95" t="s">
        <v>7</v>
      </c>
      <c r="C54" s="96"/>
      <c r="D54" s="107"/>
      <c r="E54" s="98"/>
      <c r="F54" s="99">
        <f>SUM(F49:F53)</f>
        <v>0</v>
      </c>
    </row>
    <row r="55" spans="1:6" s="14" customFormat="1" ht="15" customHeight="1" thickBot="1" x14ac:dyDescent="0.25">
      <c r="A55" s="38"/>
      <c r="B55" s="35"/>
      <c r="C55" s="36"/>
      <c r="D55" s="39"/>
      <c r="E55" s="37"/>
      <c r="F55" s="37"/>
    </row>
    <row r="56" spans="1:6" s="14" customFormat="1" ht="12.75" x14ac:dyDescent="0.2">
      <c r="A56" s="105">
        <v>1.6</v>
      </c>
      <c r="B56" s="67" t="s">
        <v>164</v>
      </c>
      <c r="C56" s="68"/>
      <c r="D56" s="106"/>
      <c r="E56" s="70"/>
      <c r="F56" s="104"/>
    </row>
    <row r="57" spans="1:6" s="14" customFormat="1" ht="49.5" customHeight="1" x14ac:dyDescent="0.2">
      <c r="A57" s="74" t="s">
        <v>165</v>
      </c>
      <c r="B57" s="7" t="s">
        <v>166</v>
      </c>
      <c r="C57" s="10" t="s">
        <v>9</v>
      </c>
      <c r="D57" s="15">
        <v>112</v>
      </c>
      <c r="E57" s="12"/>
      <c r="F57" s="75">
        <f t="shared" si="0"/>
        <v>0</v>
      </c>
    </row>
    <row r="58" spans="1:6" s="14" customFormat="1" ht="49.5" customHeight="1" x14ac:dyDescent="0.2">
      <c r="A58" s="74"/>
      <c r="B58" s="7" t="s">
        <v>207</v>
      </c>
      <c r="C58" s="10" t="s">
        <v>9</v>
      </c>
      <c r="D58" s="15">
        <v>11.5</v>
      </c>
      <c r="E58" s="12"/>
      <c r="F58" s="75">
        <f t="shared" si="0"/>
        <v>0</v>
      </c>
    </row>
    <row r="59" spans="1:6" s="14" customFormat="1" ht="63" customHeight="1" x14ac:dyDescent="0.2">
      <c r="A59" s="74" t="s">
        <v>167</v>
      </c>
      <c r="B59" s="7" t="s">
        <v>168</v>
      </c>
      <c r="C59" s="10" t="s">
        <v>9</v>
      </c>
      <c r="D59" s="15">
        <v>158</v>
      </c>
      <c r="E59" s="12"/>
      <c r="F59" s="75">
        <f t="shared" si="0"/>
        <v>0</v>
      </c>
    </row>
    <row r="60" spans="1:6" s="14" customFormat="1" ht="13.5" thickBot="1" x14ac:dyDescent="0.25">
      <c r="A60" s="94"/>
      <c r="B60" s="95" t="s">
        <v>7</v>
      </c>
      <c r="C60" s="96"/>
      <c r="D60" s="107"/>
      <c r="E60" s="98"/>
      <c r="F60" s="99">
        <f>SUM(F49:F59)</f>
        <v>0</v>
      </c>
    </row>
    <row r="61" spans="1:6" s="14" customFormat="1" ht="15" customHeight="1" thickBot="1" x14ac:dyDescent="0.25">
      <c r="A61" s="38"/>
      <c r="B61" s="35"/>
      <c r="C61" s="36"/>
      <c r="D61" s="39"/>
      <c r="E61" s="37"/>
      <c r="F61" s="37"/>
    </row>
    <row r="62" spans="1:6" s="14" customFormat="1" ht="12.75" x14ac:dyDescent="0.2">
      <c r="A62" s="105">
        <v>1.7</v>
      </c>
      <c r="B62" s="67" t="s">
        <v>169</v>
      </c>
      <c r="C62" s="68"/>
      <c r="D62" s="106"/>
      <c r="E62" s="70"/>
      <c r="F62" s="104"/>
    </row>
    <row r="63" spans="1:6" s="14" customFormat="1" ht="51" x14ac:dyDescent="0.2">
      <c r="A63" s="74" t="s">
        <v>170</v>
      </c>
      <c r="B63" s="7" t="s">
        <v>171</v>
      </c>
      <c r="C63" s="10" t="s">
        <v>8</v>
      </c>
      <c r="D63" s="15">
        <v>1</v>
      </c>
      <c r="E63" s="12"/>
      <c r="F63" s="75">
        <f t="shared" si="0"/>
        <v>0</v>
      </c>
    </row>
    <row r="64" spans="1:6" s="14" customFormat="1" ht="83.25" customHeight="1" x14ac:dyDescent="0.2">
      <c r="A64" s="74" t="s">
        <v>172</v>
      </c>
      <c r="B64" s="7" t="s">
        <v>173</v>
      </c>
      <c r="C64" s="10" t="s">
        <v>10</v>
      </c>
      <c r="D64" s="15">
        <v>1</v>
      </c>
      <c r="E64" s="12"/>
      <c r="F64" s="75">
        <f>+E64*D64</f>
        <v>0</v>
      </c>
    </row>
    <row r="65" spans="1:6" s="14" customFormat="1" ht="38.25" x14ac:dyDescent="0.2">
      <c r="A65" s="74" t="s">
        <v>174</v>
      </c>
      <c r="B65" s="7" t="s">
        <v>175</v>
      </c>
      <c r="C65" s="10"/>
      <c r="D65" s="15"/>
      <c r="E65" s="12"/>
      <c r="F65" s="75"/>
    </row>
    <row r="66" spans="1:6" s="14" customFormat="1" ht="12.75" x14ac:dyDescent="0.2">
      <c r="A66" s="74"/>
      <c r="B66" s="7" t="s">
        <v>176</v>
      </c>
      <c r="C66" s="10" t="s">
        <v>14</v>
      </c>
      <c r="D66" s="15">
        <v>1</v>
      </c>
      <c r="E66" s="12"/>
      <c r="F66" s="75">
        <f t="shared" si="0"/>
        <v>0</v>
      </c>
    </row>
    <row r="67" spans="1:6" s="14" customFormat="1" ht="12.75" x14ac:dyDescent="0.2">
      <c r="A67" s="74"/>
      <c r="B67" s="7" t="s">
        <v>177</v>
      </c>
      <c r="C67" s="10" t="s">
        <v>14</v>
      </c>
      <c r="D67" s="15">
        <v>1</v>
      </c>
      <c r="E67" s="12"/>
      <c r="F67" s="75">
        <f t="shared" si="0"/>
        <v>0</v>
      </c>
    </row>
    <row r="68" spans="1:6" s="14" customFormat="1" ht="25.5" x14ac:dyDescent="0.2">
      <c r="A68" s="74" t="s">
        <v>178</v>
      </c>
      <c r="B68" s="7" t="s">
        <v>179</v>
      </c>
      <c r="C68" s="10" t="s">
        <v>14</v>
      </c>
      <c r="D68" s="15">
        <v>1</v>
      </c>
      <c r="E68" s="12"/>
      <c r="F68" s="75">
        <f t="shared" si="0"/>
        <v>0</v>
      </c>
    </row>
    <row r="69" spans="1:6" s="14" customFormat="1" ht="51" x14ac:dyDescent="0.2">
      <c r="A69" s="74"/>
      <c r="B69" s="7" t="s">
        <v>208</v>
      </c>
      <c r="C69" s="10" t="s">
        <v>14</v>
      </c>
      <c r="D69" s="15">
        <v>6</v>
      </c>
      <c r="E69" s="12"/>
      <c r="F69" s="75">
        <f t="shared" si="0"/>
        <v>0</v>
      </c>
    </row>
    <row r="70" spans="1:6" s="14" customFormat="1" ht="51" x14ac:dyDescent="0.2">
      <c r="A70" s="74"/>
      <c r="B70" s="7" t="s">
        <v>209</v>
      </c>
      <c r="C70" s="10" t="s">
        <v>14</v>
      </c>
      <c r="D70" s="15">
        <v>6</v>
      </c>
      <c r="E70" s="12"/>
      <c r="F70" s="75">
        <f t="shared" si="0"/>
        <v>0</v>
      </c>
    </row>
    <row r="71" spans="1:6" s="14" customFormat="1" ht="13.5" thickBot="1" x14ac:dyDescent="0.25">
      <c r="A71" s="94"/>
      <c r="B71" s="95" t="s">
        <v>7</v>
      </c>
      <c r="C71" s="96"/>
      <c r="D71" s="107"/>
      <c r="E71" s="98"/>
      <c r="F71" s="99">
        <f>SUM(F63:F70)</f>
        <v>0</v>
      </c>
    </row>
    <row r="72" spans="1:6" s="14" customFormat="1" ht="15" customHeight="1" thickBot="1" x14ac:dyDescent="0.25">
      <c r="A72" s="38"/>
      <c r="B72" s="35"/>
      <c r="C72" s="36"/>
      <c r="D72" s="39"/>
      <c r="E72" s="37"/>
      <c r="F72" s="37"/>
    </row>
    <row r="73" spans="1:6" s="14" customFormat="1" ht="12.75" x14ac:dyDescent="0.2">
      <c r="A73" s="105">
        <v>1.8</v>
      </c>
      <c r="B73" s="67" t="s">
        <v>180</v>
      </c>
      <c r="C73" s="68"/>
      <c r="D73" s="106"/>
      <c r="E73" s="70"/>
      <c r="F73" s="104"/>
    </row>
    <row r="74" spans="1:6" s="14" customFormat="1" ht="25.5" x14ac:dyDescent="0.2">
      <c r="A74" s="74" t="s">
        <v>181</v>
      </c>
      <c r="B74" s="7" t="s">
        <v>182</v>
      </c>
      <c r="C74" s="10" t="s">
        <v>35</v>
      </c>
      <c r="D74" s="15">
        <v>1</v>
      </c>
      <c r="E74" s="12"/>
      <c r="F74" s="75">
        <f t="shared" si="0"/>
        <v>0</v>
      </c>
    </row>
    <row r="75" spans="1:6" s="14" customFormat="1" ht="25.5" x14ac:dyDescent="0.2">
      <c r="A75" s="74" t="s">
        <v>183</v>
      </c>
      <c r="B75" s="7" t="s">
        <v>184</v>
      </c>
      <c r="C75" s="10" t="s">
        <v>10</v>
      </c>
      <c r="D75" s="15">
        <v>1</v>
      </c>
      <c r="E75" s="12"/>
      <c r="F75" s="75">
        <f t="shared" si="0"/>
        <v>0</v>
      </c>
    </row>
    <row r="76" spans="1:6" s="14" customFormat="1" ht="38.25" x14ac:dyDescent="0.2">
      <c r="A76" s="74" t="s">
        <v>185</v>
      </c>
      <c r="B76" s="7" t="s">
        <v>186</v>
      </c>
      <c r="C76" s="10"/>
      <c r="D76" s="15"/>
      <c r="E76" s="12"/>
      <c r="F76" s="75"/>
    </row>
    <row r="77" spans="1:6" s="14" customFormat="1" ht="12.75" x14ac:dyDescent="0.2">
      <c r="A77" s="74"/>
      <c r="B77" s="7" t="s">
        <v>187</v>
      </c>
      <c r="C77" s="10" t="s">
        <v>14</v>
      </c>
      <c r="D77" s="15">
        <v>3</v>
      </c>
      <c r="E77" s="12"/>
      <c r="F77" s="75">
        <f t="shared" si="0"/>
        <v>0</v>
      </c>
    </row>
    <row r="78" spans="1:6" s="14" customFormat="1" ht="12.75" x14ac:dyDescent="0.2">
      <c r="A78" s="74"/>
      <c r="B78" s="7" t="s">
        <v>188</v>
      </c>
      <c r="C78" s="10" t="s">
        <v>14</v>
      </c>
      <c r="D78" s="15">
        <v>6</v>
      </c>
      <c r="E78" s="12"/>
      <c r="F78" s="75">
        <f t="shared" si="0"/>
        <v>0</v>
      </c>
    </row>
    <row r="79" spans="1:6" s="14" customFormat="1" ht="25.5" x14ac:dyDescent="0.2">
      <c r="A79" s="74" t="s">
        <v>189</v>
      </c>
      <c r="B79" s="7" t="s">
        <v>190</v>
      </c>
      <c r="C79" s="10"/>
      <c r="D79" s="15"/>
      <c r="E79" s="12"/>
      <c r="F79" s="75"/>
    </row>
    <row r="80" spans="1:6" s="14" customFormat="1" ht="25.5" x14ac:dyDescent="0.2">
      <c r="A80" s="74"/>
      <c r="B80" s="7" t="s">
        <v>191</v>
      </c>
      <c r="C80" s="10" t="s">
        <v>14</v>
      </c>
      <c r="D80" s="15">
        <v>2</v>
      </c>
      <c r="E80" s="12"/>
      <c r="F80" s="75">
        <f t="shared" ref="F80:F83" si="1">+E80*D80</f>
        <v>0</v>
      </c>
    </row>
    <row r="81" spans="1:6" s="14" customFormat="1" ht="25.5" x14ac:dyDescent="0.2">
      <c r="A81" s="74"/>
      <c r="B81" s="7" t="s">
        <v>192</v>
      </c>
      <c r="C81" s="10" t="s">
        <v>14</v>
      </c>
      <c r="D81" s="15">
        <v>1</v>
      </c>
      <c r="E81" s="12"/>
      <c r="F81" s="75">
        <f t="shared" si="1"/>
        <v>0</v>
      </c>
    </row>
    <row r="82" spans="1:6" s="14" customFormat="1" ht="25.5" x14ac:dyDescent="0.2">
      <c r="A82" s="74"/>
      <c r="B82" s="7" t="s">
        <v>193</v>
      </c>
      <c r="C82" s="10" t="s">
        <v>35</v>
      </c>
      <c r="D82" s="15">
        <v>1</v>
      </c>
      <c r="E82" s="12"/>
      <c r="F82" s="75">
        <f t="shared" si="1"/>
        <v>0</v>
      </c>
    </row>
    <row r="83" spans="1:6" s="14" customFormat="1" ht="46.5" customHeight="1" x14ac:dyDescent="0.2">
      <c r="A83" s="74" t="s">
        <v>194</v>
      </c>
      <c r="B83" s="7" t="s">
        <v>195</v>
      </c>
      <c r="C83" s="10" t="s">
        <v>14</v>
      </c>
      <c r="D83" s="15">
        <v>1</v>
      </c>
      <c r="E83" s="12"/>
      <c r="F83" s="75">
        <f t="shared" si="1"/>
        <v>0</v>
      </c>
    </row>
    <row r="84" spans="1:6" s="13" customFormat="1" ht="13.5" thickBot="1" x14ac:dyDescent="0.25">
      <c r="A84" s="94"/>
      <c r="B84" s="95" t="s">
        <v>7</v>
      </c>
      <c r="C84" s="96"/>
      <c r="D84" s="97"/>
      <c r="E84" s="98"/>
      <c r="F84" s="99">
        <f>SUM(F74:F83)</f>
        <v>0</v>
      </c>
    </row>
    <row r="85" spans="1:6" ht="15.75" thickBot="1" x14ac:dyDescent="0.3"/>
    <row r="86" spans="1:6" s="83" customFormat="1" ht="16.5" customHeight="1" thickBot="1" x14ac:dyDescent="0.25">
      <c r="A86" s="85"/>
      <c r="B86" s="86" t="s">
        <v>196</v>
      </c>
      <c r="C86" s="87"/>
      <c r="D86" s="88"/>
      <c r="E86" s="89"/>
      <c r="F86" s="90">
        <f>F84+F71+F60+F54+F46+F36+F29+F21</f>
        <v>0</v>
      </c>
    </row>
  </sheetData>
  <mergeCells count="15">
    <mergeCell ref="A2:B2"/>
    <mergeCell ref="C2:F2"/>
    <mergeCell ref="A3:D3"/>
    <mergeCell ref="E3:F3"/>
    <mergeCell ref="A4:B4"/>
    <mergeCell ref="C4:D4"/>
    <mergeCell ref="E4:F4"/>
    <mergeCell ref="B10:F10"/>
    <mergeCell ref="E5:F5"/>
    <mergeCell ref="A6:B6"/>
    <mergeCell ref="C6:D6"/>
    <mergeCell ref="E6:F6"/>
    <mergeCell ref="A7:D7"/>
    <mergeCell ref="E7:F7"/>
    <mergeCell ref="A5:B5"/>
  </mergeCells>
  <phoneticPr fontId="21"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4E764CD415C64887763E7F9903A735" ma:contentTypeVersion="0" ma:contentTypeDescription="Create a new document." ma:contentTypeScope="" ma:versionID="f92811b42491f3063f8884e3c0b69f0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2FE54F-68E8-488E-B276-A45BC4181E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71DE465-BC9A-4C5C-91CD-9FB44E1A7A4C}">
  <ds:schemaRefs>
    <ds:schemaRef ds:uri="http://schemas.microsoft.com/sharepoint/v3/contenttype/forms"/>
  </ds:schemaRefs>
</ds:datastoreItem>
</file>

<file path=customXml/itemProps3.xml><?xml version="1.0" encoding="utf-8"?>
<ds:datastoreItem xmlns:ds="http://schemas.openxmlformats.org/officeDocument/2006/customXml" ds:itemID="{D3C8FF72-F2A7-4756-B0A9-B0D883BC335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RESUMO</vt:lpstr>
      <vt:lpstr>PRELIMINARES E GERAIS</vt:lpstr>
      <vt:lpstr>MODULOS PRE FABRICADOS</vt:lpstr>
      <vt:lpstr>GUARITA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Eurico Conceicao</dc:creator>
  <cp:lastModifiedBy>Mauro Salia</cp:lastModifiedBy>
  <cp:lastPrinted>2021-05-10T07:54:56Z</cp:lastPrinted>
  <dcterms:created xsi:type="dcterms:W3CDTF">2021-04-22T10:33:37Z</dcterms:created>
  <dcterms:modified xsi:type="dcterms:W3CDTF">2022-06-15T13:21:18Z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0x010100584E764CD415C64887763E7F9903A735</vt:lpwstr>
  </property>
</Properties>
</file>